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1035" windowWidth="15600" windowHeight="6330" tabRatio="789" activeTab="1"/>
  </bookViews>
  <sheets>
    <sheet name="Info" sheetId="1" r:id="rId1"/>
    <sheet name="Netzbetreiber" sheetId="2" r:id="rId2"/>
    <sheet name="SLP-Verfahren" sheetId="3" r:id="rId3"/>
    <sheet name="SLP-Temp-Gebiet #01" sheetId="4" r:id="rId4"/>
    <sheet name="SLP-Temp-Gebiet #02" sheetId="5" state="hidden" r:id="rId5"/>
    <sheet name="SLP-Profile" sheetId="6" r:id="rId6"/>
    <sheet name="SLP-Feiertage" sheetId="7" r:id="rId7"/>
    <sheet name="BDEW-Standard" sheetId="8" state="hidden" r:id="rId8"/>
    <sheet name="Wochentag F(WT)" sheetId="9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  <definedName name="Z_C8C0B331_37F5_442C_9240_182995DFA287_.wvu.Cols" localSheetId="0" hidden="1">Info!$P:$XFD</definedName>
    <definedName name="Z_C8C0B331_37F5_442C_9240_182995DFA287_.wvu.Cols" localSheetId="1" hidden="1">Netzbetreiber!$F:$XFD</definedName>
    <definedName name="Z_C8C0B331_37F5_442C_9240_182995DFA287_.wvu.Cols" localSheetId="6" hidden="1">'SLP-Feiertage'!$D:$D,'SLP-Feiertage'!$AF:$XFD</definedName>
    <definedName name="Z_C8C0B331_37F5_442C_9240_182995DFA287_.wvu.Cols" localSheetId="5" hidden="1">'SLP-Profile'!$G:$G,'SLP-Profile'!$AA:$XFD</definedName>
    <definedName name="Z_C8C0B331_37F5_442C_9240_182995DFA287_.wvu.Cols" localSheetId="3" hidden="1">'SLP-Temp-Gebiet #01'!$Q:$XFD</definedName>
    <definedName name="Z_C8C0B331_37F5_442C_9240_182995DFA287_.wvu.Cols" localSheetId="4" hidden="1">'SLP-Temp-Gebiet #02'!$Q:$XFD</definedName>
    <definedName name="Z_C8C0B331_37F5_442C_9240_182995DFA287_.wvu.Cols" localSheetId="2" hidden="1">'SLP-Verfahren'!$F:$XFD</definedName>
    <definedName name="Z_C8C0B331_37F5_442C_9240_182995DFA287_.wvu.FilterData" localSheetId="7" hidden="1">'BDEW-Standard'!$A$2:$M$158</definedName>
    <definedName name="Z_C8C0B331_37F5_442C_9240_182995DFA287_.wvu.PrintArea" localSheetId="8" hidden="1">'Wochentag F(WT)'!$A$1:$P$22</definedName>
    <definedName name="Z_C8C0B331_37F5_442C_9240_182995DFA287_.wvu.Rows" localSheetId="0" hidden="1">Info!$38:$1048576,Info!$33:$37</definedName>
    <definedName name="Z_C8C0B331_37F5_442C_9240_182995DFA287_.wvu.Rows" localSheetId="1" hidden="1">Netzbetreiber!$51:$1048576</definedName>
    <definedName name="Z_C8C0B331_37F5_442C_9240_182995DFA287_.wvu.Rows" localSheetId="6" hidden="1">'SLP-Feiertage'!$36:$1048576</definedName>
    <definedName name="Z_C8C0B331_37F5_442C_9240_182995DFA287_.wvu.Rows" localSheetId="5" hidden="1">'SLP-Profile'!$60:$1048576</definedName>
    <definedName name="Z_C8C0B331_37F5_442C_9240_182995DFA287_.wvu.Rows" localSheetId="3" hidden="1">'SLP-Temp-Gebiet #01'!$79:$1048576,'SLP-Temp-Gebiet #01'!$74:$77</definedName>
    <definedName name="Z_C8C0B331_37F5_442C_9240_182995DFA287_.wvu.Rows" localSheetId="4" hidden="1">'SLP-Temp-Gebiet #02'!$79:$1048576,'SLP-Temp-Gebiet #02'!$74:$77</definedName>
  </definedNames>
  <calcPr calcId="191029" calcMode="manual"/>
  <customWorkbookViews>
    <customWorkbookView name="Reinicke, Andrea - Persönliche Ansicht" guid="{C8C0B331-37F5-442C-9240-182995DFA287}" mergeInterval="0" personalView="1" maximized="1" xWindow="1912" yWindow="-8" windowWidth="1936" windowHeight="1056" tabRatio="789" activeSheetId="1"/>
  </customWorkbookViews>
</workbook>
</file>

<file path=xl/calcChain.xml><?xml version="1.0" encoding="utf-8"?>
<calcChain xmlns="http://schemas.openxmlformats.org/spreadsheetml/2006/main">
  <c r="F66" i="4" l="1"/>
  <c r="E7" i="5" l="1"/>
  <c r="E6" i="5"/>
  <c r="E4" i="5"/>
  <c r="E7" i="4"/>
  <c r="E6" i="4"/>
  <c r="E4" i="4"/>
  <c r="C33" i="3" l="1"/>
  <c r="C32" i="3"/>
  <c r="C29" i="3"/>
  <c r="C28" i="3"/>
  <c r="N70" i="5" l="1"/>
  <c r="M70" i="5"/>
  <c r="L70" i="5"/>
  <c r="K70" i="5"/>
  <c r="J70" i="5"/>
  <c r="I70" i="5"/>
  <c r="H70" i="5"/>
  <c r="G70" i="5"/>
  <c r="N69" i="5"/>
  <c r="M69" i="5"/>
  <c r="L69" i="5"/>
  <c r="K69" i="5"/>
  <c r="J69" i="5"/>
  <c r="I69" i="5"/>
  <c r="H69" i="5"/>
  <c r="G69" i="5"/>
  <c r="F69" i="5"/>
  <c r="E69" i="5"/>
  <c r="N68" i="5"/>
  <c r="M68" i="5"/>
  <c r="L68" i="5"/>
  <c r="K68" i="5"/>
  <c r="J68" i="5"/>
  <c r="I68" i="5"/>
  <c r="H68" i="5"/>
  <c r="G68" i="5"/>
  <c r="F68" i="5"/>
  <c r="E68" i="5"/>
  <c r="N67" i="5"/>
  <c r="M67" i="5"/>
  <c r="L67" i="5"/>
  <c r="K67" i="5"/>
  <c r="J67" i="5"/>
  <c r="I67" i="5"/>
  <c r="H67" i="5"/>
  <c r="G67" i="5"/>
  <c r="F67" i="5"/>
  <c r="E67" i="5"/>
  <c r="N66" i="5"/>
  <c r="M66" i="5"/>
  <c r="L66" i="5"/>
  <c r="K66" i="5"/>
  <c r="J66" i="5"/>
  <c r="I66" i="5"/>
  <c r="H66" i="5"/>
  <c r="G66" i="5"/>
  <c r="F66" i="5"/>
  <c r="E66" i="5"/>
  <c r="E63" i="5"/>
  <c r="F62" i="5"/>
  <c r="L63" i="5" s="1"/>
  <c r="N60" i="5"/>
  <c r="M60" i="5"/>
  <c r="L60" i="5"/>
  <c r="K60" i="5"/>
  <c r="J60" i="5"/>
  <c r="I60" i="5"/>
  <c r="H60" i="5"/>
  <c r="G60" i="5"/>
  <c r="F60" i="5"/>
  <c r="E60" i="5"/>
  <c r="N59" i="5"/>
  <c r="M59" i="5"/>
  <c r="L59" i="5"/>
  <c r="K59" i="5"/>
  <c r="J59" i="5"/>
  <c r="I59" i="5"/>
  <c r="H59" i="5"/>
  <c r="G59" i="5"/>
  <c r="F59" i="5"/>
  <c r="E59" i="5"/>
  <c r="N58" i="5"/>
  <c r="M58" i="5"/>
  <c r="L58" i="5"/>
  <c r="K58" i="5"/>
  <c r="J58" i="5"/>
  <c r="I58" i="5"/>
  <c r="H58" i="5"/>
  <c r="G58" i="5"/>
  <c r="F58" i="5"/>
  <c r="E58" i="5"/>
  <c r="N57" i="5"/>
  <c r="M57" i="5"/>
  <c r="L57" i="5"/>
  <c r="K57" i="5"/>
  <c r="J57" i="5"/>
  <c r="I57" i="5"/>
  <c r="H57" i="5"/>
  <c r="G57" i="5"/>
  <c r="F57" i="5"/>
  <c r="E57" i="5"/>
  <c r="N56" i="5"/>
  <c r="M56" i="5"/>
  <c r="L56" i="5"/>
  <c r="K56" i="5"/>
  <c r="J56" i="5"/>
  <c r="I56" i="5"/>
  <c r="H56" i="5"/>
  <c r="G56" i="5"/>
  <c r="F56" i="5"/>
  <c r="E56" i="5"/>
  <c r="K53" i="5"/>
  <c r="F53" i="5"/>
  <c r="F52" i="5"/>
  <c r="L53" i="5" s="1"/>
  <c r="N29" i="5"/>
  <c r="M29" i="5"/>
  <c r="L29" i="5"/>
  <c r="K29" i="5"/>
  <c r="J29" i="5"/>
  <c r="I29" i="5"/>
  <c r="H29" i="5"/>
  <c r="G29" i="5"/>
  <c r="F29" i="5"/>
  <c r="E29" i="5"/>
  <c r="D32" i="5" s="1"/>
  <c r="T23" i="5"/>
  <c r="N19" i="5"/>
  <c r="M19" i="5"/>
  <c r="L19" i="5"/>
  <c r="K19" i="5"/>
  <c r="J19" i="5"/>
  <c r="I19" i="5"/>
  <c r="H19" i="5"/>
  <c r="G19" i="5"/>
  <c r="F19" i="5"/>
  <c r="E19" i="5"/>
  <c r="F11" i="5"/>
  <c r="F9" i="5"/>
  <c r="G63" i="5" l="1"/>
  <c r="J63" i="5"/>
  <c r="M63" i="5"/>
  <c r="I53" i="5"/>
  <c r="N53" i="5"/>
  <c r="E53" i="5"/>
  <c r="J53" i="5"/>
  <c r="F63" i="5"/>
  <c r="K63" i="5"/>
  <c r="D22" i="5"/>
  <c r="F21" i="5" s="1"/>
  <c r="G53" i="5"/>
  <c r="M53" i="5"/>
  <c r="I63" i="5"/>
  <c r="N63" i="5"/>
  <c r="N21" i="5"/>
  <c r="J21" i="5"/>
  <c r="M21" i="5"/>
  <c r="I21" i="5"/>
  <c r="L21" i="5"/>
  <c r="K21" i="5"/>
  <c r="G21" i="5"/>
  <c r="L31" i="5"/>
  <c r="H31" i="5"/>
  <c r="K31" i="5"/>
  <c r="G31" i="5"/>
  <c r="N31" i="5"/>
  <c r="J31" i="5"/>
  <c r="F31" i="5"/>
  <c r="M31" i="5"/>
  <c r="I31" i="5"/>
  <c r="H53" i="5"/>
  <c r="H63" i="5"/>
  <c r="D24" i="3"/>
  <c r="C23" i="3"/>
  <c r="D56" i="5" l="1"/>
  <c r="J55" i="5" s="1"/>
  <c r="H21" i="5"/>
  <c r="E31" i="5"/>
  <c r="D66" i="5"/>
  <c r="K65" i="5" s="1"/>
  <c r="K55" i="5"/>
  <c r="G55" i="5"/>
  <c r="L55" i="5"/>
  <c r="F55" i="5"/>
  <c r="H55" i="5"/>
  <c r="M55" i="5"/>
  <c r="E21" i="5"/>
  <c r="N55" i="5"/>
  <c r="I55" i="5"/>
  <c r="F69" i="4"/>
  <c r="G69" i="4"/>
  <c r="H69" i="4"/>
  <c r="I69" i="4"/>
  <c r="J69" i="4"/>
  <c r="K69" i="4"/>
  <c r="L69" i="4"/>
  <c r="M69" i="4"/>
  <c r="N69" i="4"/>
  <c r="E69" i="4"/>
  <c r="M65" i="5" l="1"/>
  <c r="L65" i="5"/>
  <c r="I65" i="5"/>
  <c r="N65" i="5"/>
  <c r="H65" i="5"/>
  <c r="G65" i="5"/>
  <c r="E55" i="5"/>
  <c r="F65" i="5"/>
  <c r="E65" i="5" s="1"/>
  <c r="J65" i="5"/>
  <c r="F11" i="4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H47" i="3"/>
  <c r="F52" i="4"/>
  <c r="G56" i="4"/>
  <c r="H56" i="4"/>
  <c r="W11" i="6"/>
  <c r="V11" i="6"/>
  <c r="U11" i="6"/>
  <c r="T11" i="6"/>
  <c r="S11" i="6"/>
  <c r="R11" i="6"/>
  <c r="R13" i="6"/>
  <c r="S13" i="6"/>
  <c r="T13" i="6"/>
  <c r="U13" i="6"/>
  <c r="V13" i="6"/>
  <c r="W13" i="6"/>
  <c r="R14" i="6"/>
  <c r="S14" i="6"/>
  <c r="T14" i="6"/>
  <c r="U14" i="6"/>
  <c r="V14" i="6"/>
  <c r="W14" i="6"/>
  <c r="R15" i="6"/>
  <c r="S15" i="6"/>
  <c r="T15" i="6"/>
  <c r="U15" i="6"/>
  <c r="V15" i="6"/>
  <c r="W15" i="6"/>
  <c r="R16" i="6"/>
  <c r="S16" i="6"/>
  <c r="T16" i="6"/>
  <c r="U16" i="6"/>
  <c r="V16" i="6"/>
  <c r="W16" i="6"/>
  <c r="R17" i="6"/>
  <c r="S17" i="6"/>
  <c r="T17" i="6"/>
  <c r="U17" i="6"/>
  <c r="V17" i="6"/>
  <c r="W17" i="6"/>
  <c r="R18" i="6"/>
  <c r="S18" i="6"/>
  <c r="T18" i="6"/>
  <c r="U18" i="6"/>
  <c r="V18" i="6"/>
  <c r="W18" i="6"/>
  <c r="R19" i="6"/>
  <c r="S19" i="6"/>
  <c r="T19" i="6"/>
  <c r="U19" i="6"/>
  <c r="V19" i="6"/>
  <c r="W19" i="6"/>
  <c r="R20" i="6"/>
  <c r="S20" i="6"/>
  <c r="T20" i="6"/>
  <c r="U20" i="6"/>
  <c r="V20" i="6"/>
  <c r="W20" i="6"/>
  <c r="R21" i="6"/>
  <c r="S21" i="6"/>
  <c r="T21" i="6"/>
  <c r="U21" i="6"/>
  <c r="V21" i="6"/>
  <c r="W21" i="6"/>
  <c r="R22" i="6"/>
  <c r="S22" i="6"/>
  <c r="T22" i="6"/>
  <c r="U22" i="6"/>
  <c r="V22" i="6"/>
  <c r="W22" i="6"/>
  <c r="R23" i="6"/>
  <c r="S23" i="6"/>
  <c r="T23" i="6"/>
  <c r="U23" i="6"/>
  <c r="V23" i="6"/>
  <c r="W23" i="6"/>
  <c r="R24" i="6"/>
  <c r="S24" i="6"/>
  <c r="T24" i="6"/>
  <c r="U24" i="6"/>
  <c r="V24" i="6"/>
  <c r="W24" i="6"/>
  <c r="S12" i="6"/>
  <c r="T12" i="6"/>
  <c r="U12" i="6"/>
  <c r="V12" i="6"/>
  <c r="W12" i="6"/>
  <c r="R12" i="6"/>
  <c r="X12" i="6" l="1"/>
  <c r="X21" i="6"/>
  <c r="X13" i="6"/>
  <c r="X11" i="6"/>
  <c r="X24" i="6"/>
  <c r="X23" i="6"/>
  <c r="X20" i="6"/>
  <c r="X19" i="6"/>
  <c r="X16" i="6"/>
  <c r="X15" i="6"/>
  <c r="X17" i="6"/>
  <c r="X22" i="6"/>
  <c r="X18" i="6"/>
  <c r="X14" i="6"/>
  <c r="G57" i="4"/>
  <c r="H57" i="4"/>
  <c r="I57" i="4"/>
  <c r="J57" i="4"/>
  <c r="K57" i="4"/>
  <c r="L57" i="4"/>
  <c r="M57" i="4"/>
  <c r="N57" i="4"/>
  <c r="H63" i="4"/>
  <c r="G53" i="4"/>
  <c r="G66" i="4"/>
  <c r="H66" i="4"/>
  <c r="I66" i="4"/>
  <c r="J66" i="4"/>
  <c r="K66" i="4"/>
  <c r="L66" i="4"/>
  <c r="M66" i="4"/>
  <c r="N66" i="4"/>
  <c r="I67" i="4"/>
  <c r="J67" i="4"/>
  <c r="K67" i="4"/>
  <c r="L67" i="4"/>
  <c r="M67" i="4"/>
  <c r="N67" i="4"/>
  <c r="F68" i="4"/>
  <c r="G68" i="4"/>
  <c r="H68" i="4"/>
  <c r="I68" i="4"/>
  <c r="J68" i="4"/>
  <c r="K68" i="4"/>
  <c r="L68" i="4"/>
  <c r="M68" i="4"/>
  <c r="N68" i="4"/>
  <c r="G70" i="4"/>
  <c r="H70" i="4"/>
  <c r="I70" i="4"/>
  <c r="J70" i="4"/>
  <c r="K70" i="4"/>
  <c r="L70" i="4"/>
  <c r="M70" i="4"/>
  <c r="N70" i="4"/>
  <c r="E66" i="4"/>
  <c r="F56" i="4"/>
  <c r="I56" i="4"/>
  <c r="J56" i="4"/>
  <c r="K56" i="4"/>
  <c r="L56" i="4"/>
  <c r="M56" i="4"/>
  <c r="N56" i="4"/>
  <c r="F57" i="4"/>
  <c r="F58" i="4"/>
  <c r="G58" i="4"/>
  <c r="H58" i="4"/>
  <c r="I58" i="4"/>
  <c r="J58" i="4"/>
  <c r="K58" i="4"/>
  <c r="L58" i="4"/>
  <c r="M58" i="4"/>
  <c r="N58" i="4"/>
  <c r="F59" i="4"/>
  <c r="G59" i="4"/>
  <c r="H59" i="4"/>
  <c r="I59" i="4"/>
  <c r="J59" i="4"/>
  <c r="K59" i="4"/>
  <c r="L59" i="4"/>
  <c r="M59" i="4"/>
  <c r="N59" i="4"/>
  <c r="F60" i="4"/>
  <c r="G60" i="4"/>
  <c r="H60" i="4"/>
  <c r="I60" i="4"/>
  <c r="J60" i="4"/>
  <c r="K60" i="4"/>
  <c r="L60" i="4"/>
  <c r="M60" i="4"/>
  <c r="N60" i="4"/>
  <c r="E60" i="4"/>
  <c r="E58" i="4"/>
  <c r="E56" i="4"/>
  <c r="F63" i="4"/>
  <c r="F53" i="4"/>
  <c r="M53" i="4"/>
  <c r="F19" i="4"/>
  <c r="G19" i="4"/>
  <c r="H19" i="4"/>
  <c r="I19" i="4"/>
  <c r="J19" i="4"/>
  <c r="K19" i="4"/>
  <c r="L19" i="4"/>
  <c r="M19" i="4"/>
  <c r="N19" i="4"/>
  <c r="E19" i="4"/>
  <c r="F29" i="4"/>
  <c r="G29" i="4"/>
  <c r="H29" i="4"/>
  <c r="I29" i="4"/>
  <c r="J29" i="4"/>
  <c r="K29" i="4"/>
  <c r="L29" i="4"/>
  <c r="M29" i="4"/>
  <c r="N29" i="4"/>
  <c r="E29" i="4"/>
  <c r="T23" i="4"/>
  <c r="E59" i="4"/>
  <c r="E57" i="4"/>
  <c r="E68" i="4"/>
  <c r="E63" i="4" l="1"/>
  <c r="J63" i="4"/>
  <c r="G63" i="4"/>
  <c r="N63" i="4"/>
  <c r="K63" i="4"/>
  <c r="N53" i="4"/>
  <c r="J53" i="4"/>
  <c r="I53" i="4"/>
  <c r="M63" i="4"/>
  <c r="I63" i="4"/>
  <c r="L63" i="4"/>
  <c r="L53" i="4"/>
  <c r="H53" i="4"/>
  <c r="E53" i="4"/>
  <c r="K53" i="4"/>
  <c r="D22" i="4"/>
  <c r="D32" i="4"/>
  <c r="J31" i="4" l="1"/>
  <c r="N31" i="4"/>
  <c r="G31" i="4"/>
  <c r="K31" i="4"/>
  <c r="F31" i="4"/>
  <c r="H31" i="4"/>
  <c r="L31" i="4"/>
  <c r="I31" i="4"/>
  <c r="M31" i="4"/>
  <c r="G21" i="4"/>
  <c r="K21" i="4"/>
  <c r="F21" i="4"/>
  <c r="H21" i="4"/>
  <c r="L21" i="4"/>
  <c r="I21" i="4"/>
  <c r="M21" i="4"/>
  <c r="J21" i="4"/>
  <c r="N21" i="4"/>
  <c r="D56" i="4"/>
  <c r="D66" i="4"/>
  <c r="G65" i="4" l="1"/>
  <c r="K65" i="4"/>
  <c r="F65" i="4"/>
  <c r="H65" i="4"/>
  <c r="L65" i="4"/>
  <c r="I65" i="4"/>
  <c r="M65" i="4"/>
  <c r="J65" i="4"/>
  <c r="N65" i="4"/>
  <c r="I55" i="4"/>
  <c r="M55" i="4"/>
  <c r="J55" i="4"/>
  <c r="N55" i="4"/>
  <c r="G55" i="4"/>
  <c r="K55" i="4"/>
  <c r="F55" i="4"/>
  <c r="H55" i="4"/>
  <c r="L55" i="4"/>
  <c r="E31" i="4"/>
  <c r="E21" i="4"/>
  <c r="E65" i="4" l="1"/>
  <c r="E55" i="4"/>
  <c r="F9" i="4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D28" i="2" l="1"/>
  <c r="C7" i="7"/>
  <c r="J8" i="6"/>
  <c r="D8" i="6"/>
  <c r="D8" i="3"/>
  <c r="E5" i="5" l="1"/>
  <c r="C5" i="7"/>
  <c r="E5" i="4"/>
  <c r="C4" i="7"/>
  <c r="C6" i="7"/>
  <c r="D5" i="6"/>
  <c r="D7" i="6"/>
  <c r="D7" i="3"/>
  <c r="D5" i="3"/>
  <c r="E10" i="7"/>
  <c r="C20" i="3" l="1"/>
  <c r="C19" i="3"/>
  <c r="M9" i="9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9"/>
  <c r="K22" i="9"/>
  <c r="K21" i="9"/>
  <c r="J21" i="9"/>
  <c r="I21" i="9"/>
  <c r="W25" i="6" s="1"/>
  <c r="H21" i="9"/>
  <c r="V25" i="6" s="1"/>
  <c r="G21" i="9"/>
  <c r="U25" i="6" s="1"/>
  <c r="F21" i="9"/>
  <c r="T25" i="6" s="1"/>
  <c r="E21" i="9"/>
  <c r="S25" i="6" s="1"/>
  <c r="D21" i="9"/>
  <c r="R25" i="6" s="1"/>
  <c r="M20" i="9"/>
  <c r="M19" i="9"/>
  <c r="M16" i="9"/>
  <c r="M18" i="9"/>
  <c r="M17" i="9"/>
  <c r="M15" i="9"/>
  <c r="M14" i="9"/>
  <c r="M13" i="9"/>
  <c r="M12" i="9"/>
  <c r="M11" i="9"/>
  <c r="X25" i="6" l="1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9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5" i="6" l="1"/>
  <c r="L19" i="6"/>
  <c r="J18" i="6"/>
  <c r="L17" i="6"/>
  <c r="N16" i="6"/>
  <c r="P15" i="6"/>
  <c r="H15" i="6"/>
  <c r="J14" i="6"/>
  <c r="L13" i="6"/>
  <c r="N12" i="6"/>
  <c r="H14" i="6"/>
  <c r="P12" i="6"/>
  <c r="O25" i="6"/>
  <c r="K25" i="6"/>
  <c r="F25" i="6"/>
  <c r="M24" i="6"/>
  <c r="I24" i="6"/>
  <c r="O23" i="6"/>
  <c r="K23" i="6"/>
  <c r="F23" i="6"/>
  <c r="M22" i="6"/>
  <c r="I22" i="6"/>
  <c r="O21" i="6"/>
  <c r="K21" i="6"/>
  <c r="F21" i="6"/>
  <c r="M20" i="6"/>
  <c r="I20" i="6"/>
  <c r="O19" i="6"/>
  <c r="K19" i="6"/>
  <c r="F19" i="6"/>
  <c r="M18" i="6"/>
  <c r="I18" i="6"/>
  <c r="O17" i="6"/>
  <c r="K17" i="6"/>
  <c r="F17" i="6"/>
  <c r="M16" i="6"/>
  <c r="I16" i="6"/>
  <c r="O15" i="6"/>
  <c r="K15" i="6"/>
  <c r="F15" i="6"/>
  <c r="M14" i="6"/>
  <c r="I14" i="6"/>
  <c r="O13" i="6"/>
  <c r="K13" i="6"/>
  <c r="F13" i="6"/>
  <c r="M12" i="6"/>
  <c r="I12" i="6"/>
  <c r="J25" i="6"/>
  <c r="P24" i="6"/>
  <c r="L24" i="6"/>
  <c r="H24" i="6"/>
  <c r="N23" i="6"/>
  <c r="J23" i="6"/>
  <c r="P22" i="6"/>
  <c r="L22" i="6"/>
  <c r="H22" i="6"/>
  <c r="N21" i="6"/>
  <c r="J21" i="6"/>
  <c r="P20" i="6"/>
  <c r="L20" i="6"/>
  <c r="H20" i="6"/>
  <c r="N19" i="6"/>
  <c r="J19" i="6"/>
  <c r="P18" i="6"/>
  <c r="L18" i="6"/>
  <c r="H18" i="6"/>
  <c r="N17" i="6"/>
  <c r="J17" i="6"/>
  <c r="P16" i="6"/>
  <c r="L16" i="6"/>
  <c r="H16" i="6"/>
  <c r="N15" i="6"/>
  <c r="J15" i="6"/>
  <c r="P14" i="6"/>
  <c r="L14" i="6"/>
  <c r="N13" i="6"/>
  <c r="L12" i="6"/>
  <c r="N25" i="6"/>
  <c r="M25" i="6"/>
  <c r="I25" i="6"/>
  <c r="O24" i="6"/>
  <c r="K24" i="6"/>
  <c r="F24" i="6"/>
  <c r="M23" i="6"/>
  <c r="I23" i="6"/>
  <c r="O22" i="6"/>
  <c r="K22" i="6"/>
  <c r="F22" i="6"/>
  <c r="M21" i="6"/>
  <c r="I21" i="6"/>
  <c r="O20" i="6"/>
  <c r="K20" i="6"/>
  <c r="F20" i="6"/>
  <c r="M19" i="6"/>
  <c r="I19" i="6"/>
  <c r="O18" i="6"/>
  <c r="K18" i="6"/>
  <c r="F18" i="6"/>
  <c r="M17" i="6"/>
  <c r="I17" i="6"/>
  <c r="O16" i="6"/>
  <c r="K16" i="6"/>
  <c r="F16" i="6"/>
  <c r="M15" i="6"/>
  <c r="I15" i="6"/>
  <c r="O14" i="6"/>
  <c r="K14" i="6"/>
  <c r="F14" i="6"/>
  <c r="M13" i="6"/>
  <c r="I13" i="6"/>
  <c r="O12" i="6"/>
  <c r="K12" i="6"/>
  <c r="F12" i="6"/>
  <c r="L25" i="6"/>
  <c r="H25" i="6"/>
  <c r="N24" i="6"/>
  <c r="J24" i="6"/>
  <c r="P23" i="6"/>
  <c r="L23" i="6"/>
  <c r="H23" i="6"/>
  <c r="N22" i="6"/>
  <c r="J22" i="6"/>
  <c r="P21" i="6"/>
  <c r="L21" i="6"/>
  <c r="H21" i="6"/>
  <c r="N20" i="6"/>
  <c r="J20" i="6"/>
  <c r="P19" i="6"/>
  <c r="H19" i="6"/>
  <c r="N18" i="6"/>
  <c r="P17" i="6"/>
  <c r="H17" i="6"/>
  <c r="J16" i="6"/>
  <c r="L15" i="6"/>
  <c r="N14" i="6"/>
  <c r="P13" i="6"/>
  <c r="H13" i="6"/>
  <c r="J12" i="6"/>
  <c r="J13" i="6"/>
  <c r="H12" i="6"/>
  <c r="N11" i="6"/>
  <c r="L11" i="6"/>
  <c r="H11" i="6"/>
  <c r="P11" i="6"/>
  <c r="M11" i="6"/>
  <c r="O11" i="6"/>
  <c r="J11" i="6"/>
  <c r="K11" i="6"/>
  <c r="I11" i="6"/>
  <c r="F11" i="6"/>
  <c r="M8" i="9"/>
  <c r="M7" i="9"/>
  <c r="D6" i="3"/>
  <c r="D6" i="6"/>
  <c r="Q18" i="6" l="1"/>
  <c r="Q13" i="6"/>
  <c r="Q15" i="6"/>
  <c r="Q11" i="6"/>
  <c r="Q20" i="6"/>
  <c r="Q12" i="6"/>
  <c r="Q25" i="6"/>
  <c r="Q16" i="6"/>
  <c r="Q21" i="6"/>
  <c r="Q22" i="6"/>
  <c r="Q19" i="6"/>
  <c r="Q14" i="6"/>
  <c r="Q17" i="6"/>
  <c r="Q23" i="6"/>
  <c r="Q24" i="6"/>
  <c r="C41" i="6"/>
  <c r="C29" i="6"/>
  <c r="C20" i="6"/>
  <c r="C14" i="6"/>
  <c r="C12" i="6"/>
  <c r="C19" i="6"/>
  <c r="C26" i="6"/>
  <c r="C31" i="6"/>
  <c r="C32" i="6"/>
  <c r="C16" i="6"/>
  <c r="C25" i="6"/>
  <c r="C28" i="6"/>
  <c r="C34" i="6"/>
  <c r="C15" i="6"/>
  <c r="C39" i="6"/>
  <c r="C36" i="6"/>
  <c r="C17" i="6"/>
  <c r="C33" i="6"/>
  <c r="C22" i="6"/>
  <c r="C38" i="6"/>
  <c r="C27" i="6"/>
  <c r="C30" i="6"/>
  <c r="C13" i="6"/>
  <c r="C23" i="6"/>
  <c r="C18" i="6"/>
  <c r="C35" i="6"/>
  <c r="C21" i="6"/>
  <c r="C40" i="6"/>
  <c r="C24" i="6"/>
  <c r="C37" i="6"/>
</calcChain>
</file>

<file path=xl/sharedStrings.xml><?xml version="1.0" encoding="utf-8"?>
<sst xmlns="http://schemas.openxmlformats.org/spreadsheetml/2006/main" count="1378" uniqueCount="679">
  <si>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</si>
  <si>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</si>
  <si>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</si>
  <si>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</si>
  <si>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</si>
  <si>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</si>
  <si>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</si>
  <si>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</si>
  <si>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</si>
  <si>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</si>
  <si>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</si>
  <si>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</si>
  <si>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</si>
  <si>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</si>
  <si>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</si>
  <si>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</si>
  <si>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</si>
  <si>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</si>
  <si>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</si>
  <si>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</si>
  <si>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</si>
  <si>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</si>
  <si>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</si>
  <si>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</si>
  <si>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</si>
  <si>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</si>
  <si>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</si>
  <si>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</si>
  <si>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</si>
  <si>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</si>
  <si>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</si>
  <si>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</si>
  <si>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</si>
  <si>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</si>
  <si>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</si>
  <si>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</si>
  <si>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</si>
  <si>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</si>
  <si>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</si>
  <si>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</si>
  <si>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</si>
  <si>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</si>
  <si>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</si>
  <si>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</si>
  <si>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</si>
  <si>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</si>
  <si>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</si>
  <si>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</si>
  <si>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</si>
  <si>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</si>
  <si>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</si>
  <si>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</si>
  <si>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</si>
  <si>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</si>
  <si>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</si>
  <si>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</si>
  <si>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</si>
  <si>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</si>
  <si>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</si>
  <si>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</si>
  <si>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</si>
  <si>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</si>
  <si>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</si>
  <si>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</si>
  <si>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</si>
  <si>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</si>
  <si>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</si>
  <si>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</si>
  <si>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</si>
  <si>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</si>
  <si>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</si>
  <si>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</si>
  <si>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</si>
  <si>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</si>
  <si>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</si>
  <si>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</si>
  <si>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</si>
  <si>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</si>
  <si>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</si>
  <si>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</si>
  <si>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</si>
  <si>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</si>
  <si>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</si>
  <si>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</si>
  <si>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</si>
  <si>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</si>
  <si>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</si>
  <si>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</si>
  <si>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</si>
  <si>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</si>
  <si>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</si>
  <si>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</si>
  <si>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</si>
  <si>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</si>
  <si>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</si>
  <si>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</si>
  <si>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</si>
  <si>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</si>
  <si>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</si>
  <si>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</si>
  <si>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</si>
  <si>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</si>
  <si>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</si>
  <si>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</si>
  <si>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</si>
  <si>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</si>
  <si>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</si>
  <si>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</si>
  <si>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</si>
  <si>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</si>
  <si>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</si>
  <si>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</si>
  <si>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</si>
  <si>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</si>
  <si>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</si>
  <si>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</si>
  <si>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</si>
  <si>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</si>
  <si>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</si>
  <si>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</si>
  <si>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</si>
  <si>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</si>
  <si>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</si>
  <si>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</si>
  <si>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</si>
  <si>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</si>
  <si>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</si>
  <si>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</si>
  <si>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</si>
  <si>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</si>
  <si>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</si>
  <si>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</si>
  <si>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</si>
  <si>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</si>
  <si>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</si>
  <si>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</si>
  <si>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</si>
  <si>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</si>
  <si>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</si>
  <si>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</si>
  <si>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</si>
  <si>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</si>
  <si>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</si>
  <si>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</si>
  <si>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</si>
  <si>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</si>
  <si>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</si>
  <si>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</si>
  <si>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</si>
  <si>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</si>
  <si>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</si>
  <si>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</si>
  <si>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</si>
  <si>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</si>
  <si>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</si>
  <si>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</si>
  <si>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</si>
  <si>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</si>
  <si>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</si>
  <si>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</si>
  <si>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</si>
  <si>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</si>
  <si>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</si>
  <si>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</si>
  <si>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</si>
  <si>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</si>
  <si>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</si>
  <si>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</si>
  <si>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</si>
  <si>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</si>
  <si>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</si>
  <si>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</si>
  <si>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</si>
  <si>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</si>
  <si>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</si>
  <si>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</si>
  <si>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</si>
  <si>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</si>
  <si>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</si>
  <si>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</si>
  <si>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</si>
  <si>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</si>
  <si>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</si>
  <si>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</si>
  <si>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</si>
  <si>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</si>
  <si>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</si>
  <si>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</si>
  <si>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</si>
  <si>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</si>
  <si>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</si>
  <si>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</si>
  <si>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</si>
  <si>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</si>
  <si>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</si>
  <si>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</si>
  <si>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</si>
  <si>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</si>
  <si>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</si>
  <si>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</si>
  <si>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</si>
  <si>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</si>
  <si>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</si>
  <si>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</si>
  <si>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</si>
  <si>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</si>
  <si>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</si>
  <si>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</si>
  <si>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</si>
  <si>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</si>
  <si>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</si>
  <si>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</si>
  <si>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</si>
  <si>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</si>
  <si>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</si>
  <si>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</si>
  <si>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</si>
  <si>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</si>
  <si>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</si>
  <si>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</si>
  <si>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</si>
  <si>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</si>
  <si>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</si>
  <si>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</si>
  <si>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</si>
  <si>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</si>
  <si>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</si>
  <si>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</si>
  <si>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</si>
  <si>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</si>
  <si>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</si>
  <si>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</si>
  <si>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</si>
  <si>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</si>
  <si>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</si>
  <si>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</si>
  <si>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</si>
  <si>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</si>
  <si>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</si>
  <si>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</si>
  <si>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</si>
  <si>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</si>
  <si>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</si>
  <si>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</si>
  <si>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</si>
  <si>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</si>
  <si>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</si>
  <si>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</si>
  <si>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</si>
  <si>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</si>
  <si>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</si>
  <si>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</si>
  <si>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</si>
  <si>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</si>
  <si>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</si>
  <si>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</si>
  <si>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</si>
  <si>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</si>
  <si>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</si>
  <si>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</si>
  <si>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</si>
  <si>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</si>
  <si>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</si>
  <si>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</si>
  <si>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</si>
  <si>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</si>
  <si>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</si>
  <si>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</si>
  <si>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</si>
  <si>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</si>
  <si>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</si>
  <si>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</si>
  <si>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</si>
  <si>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</si>
  <si>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</si>
  <si>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</si>
  <si>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</si>
  <si>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</si>
  <si>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</si>
  <si>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</si>
  <si>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</si>
  <si>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</si>
  <si>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</si>
  <si>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</si>
  <si>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</si>
  <si>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</si>
  <si>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</si>
  <si>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</si>
  <si>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</si>
  <si>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</si>
  <si>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</si>
  <si>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</si>
  <si>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</si>
  <si>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</si>
  <si>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</si>
  <si>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</si>
  <si>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</si>
  <si>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</si>
  <si>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</si>
  <si>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</si>
  <si>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</si>
  <si>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</si>
  <si>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</si>
  <si>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</si>
  <si>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</si>
  <si>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</si>
  <si>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</si>
  <si>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</si>
  <si>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</si>
  <si>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</si>
  <si>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</si>
  <si>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</si>
  <si>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</si>
  <si>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</si>
  <si>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</si>
  <si>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</si>
  <si>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</si>
  <si>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</si>
  <si>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</si>
  <si>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</si>
  <si>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</si>
  <si>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</si>
  <si>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</si>
  <si>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</si>
  <si>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</si>
  <si>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</si>
  <si>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</si>
  <si>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</si>
  <si>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</si>
  <si>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</si>
  <si>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</si>
  <si>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</si>
  <si>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</si>
  <si>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</si>
  <si>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</si>
  <si>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</si>
  <si>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</si>
  <si>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</si>
  <si>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</si>
  <si>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</si>
  <si>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</si>
  <si>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</si>
  <si>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</si>
  <si>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</si>
  <si>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</si>
  <si>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</si>
  <si>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</si>
  <si>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</si>
  <si>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</si>
  <si>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</si>
  <si>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</si>
  <si>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</si>
  <si>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</si>
  <si>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</si>
  <si>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</si>
  <si>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</si>
  <si>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</si>
  <si>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</si>
  <si>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</si>
  <si>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</si>
  <si>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</si>
  <si>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</si>
  <si>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</si>
  <si>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</si>
  <si>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</si>
  <si>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</si>
  <si>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</si>
  <si>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</si>
  <si>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</si>
  <si>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</si>
  <si>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</si>
  <si>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</si>
  <si>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</si>
  <si>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</si>
  <si>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</si>
  <si>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</si>
  <si>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</si>
  <si>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</si>
  <si>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</si>
  <si>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</si>
  <si>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</si>
  <si>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</si>
  <si>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</si>
  <si>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</si>
  <si>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</si>
  <si>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</si>
  <si>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</si>
  <si>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</si>
  <si>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</si>
  <si>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</si>
  <si>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</si>
  <si>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</si>
  <si>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</si>
  <si>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</si>
  <si>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</si>
  <si>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</si>
  <si>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</si>
  <si>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</si>
  <si>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</si>
  <si>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</si>
  <si>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</si>
  <si>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</si>
  <si>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</si>
  <si>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</si>
  <si>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</si>
  <si>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</si>
  <si>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</si>
  <si>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</si>
  <si>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</si>
  <si>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</si>
  <si>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</si>
  <si>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</si>
  <si>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</si>
  <si>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</si>
  <si>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</si>
  <si>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</si>
  <si>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</si>
  <si>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</si>
  <si>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</si>
  <si>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</si>
  <si>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</si>
  <si>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</si>
  <si>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</si>
  <si>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</si>
  <si>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</si>
  <si>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</si>
  <si>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</si>
  <si>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</si>
  <si>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</si>
  <si>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</si>
  <si>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</si>
  <si>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</si>
  <si>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</si>
  <si>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</si>
  <si>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</si>
  <si>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</si>
  <si>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</si>
  <si>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</si>
  <si>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</si>
  <si>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</si>
  <si>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</si>
  <si>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</si>
  <si>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</si>
  <si>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</si>
  <si>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</si>
  <si>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</si>
  <si>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</si>
  <si>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</si>
  <si>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</si>
  <si>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</si>
  <si>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</si>
  <si>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</si>
  <si>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</si>
  <si>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</si>
  <si>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</si>
  <si>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</si>
  <si>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</si>
  <si>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</si>
  <si>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</si>
  <si>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</si>
  <si>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</si>
  <si>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</si>
  <si>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</si>
  <si>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</si>
  <si>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</si>
  <si>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</si>
  <si>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</si>
  <si>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</si>
  <si>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</si>
  <si>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</si>
  <si>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</si>
  <si>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</si>
  <si>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</si>
  <si>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</si>
  <si>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</si>
  <si>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</si>
  <si>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</si>
  <si>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</si>
  <si>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</si>
  <si>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</si>
  <si>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</si>
  <si>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</si>
  <si>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</si>
  <si>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</si>
  <si>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</si>
  <si>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</si>
  <si>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</si>
  <si>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</si>
  <si>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</si>
  <si>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</si>
  <si>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</si>
  <si>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</si>
  <si>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</si>
  <si>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</si>
  <si>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</si>
  <si>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</si>
  <si>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</si>
  <si>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</si>
  <si>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</si>
  <si>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</si>
  <si>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</si>
  <si>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</si>
  <si>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</si>
  <si>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</si>
  <si>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</si>
  <si>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</si>
  <si>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</si>
  <si>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</si>
  <si>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</si>
  <si>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</si>
  <si>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</si>
  <si>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</si>
  <si>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</si>
  <si>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</si>
  <si>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</si>
  <si>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</si>
  <si>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</si>
  <si>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</si>
  <si>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</si>
  <si>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</si>
  <si>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</si>
  <si>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</si>
  <si>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</si>
  <si>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</si>
  <si>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</si>
  <si>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</si>
  <si>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</si>
  <si>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</si>
  <si>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</si>
  <si>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</si>
  <si>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</si>
  <si>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</si>
  <si>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</si>
  <si>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</si>
  <si>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</si>
  <si>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</si>
  <si>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</si>
  <si>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</si>
  <si>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</si>
  <si>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</si>
  <si>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</si>
  <si>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</si>
  <si>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</si>
  <si>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</si>
  <si>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</si>
  <si>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</si>
  <si>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</si>
  <si>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</si>
  <si>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</si>
  <si>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</si>
  <si>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</si>
  <si>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</si>
  <si>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</si>
  <si>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</si>
  <si>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</si>
  <si>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</si>
  <si>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</si>
  <si>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</si>
  <si>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</si>
  <si>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</si>
  <si>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</si>
  <si>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</si>
  <si>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</si>
  <si>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</si>
  <si>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</si>
  <si>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</si>
  <si>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</si>
  <si>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</si>
  <si>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</si>
  <si>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</si>
  <si>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</si>
  <si>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</si>
  <si>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</si>
  <si>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</si>
  <si>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</si>
  <si>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</si>
  <si>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</si>
  <si>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</si>
  <si>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</si>
  <si>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</si>
  <si>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</si>
  <si>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</si>
  <si>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</si>
  <si>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</si>
  <si>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</si>
  <si>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</si>
  <si>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</si>
  <si>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</si>
  <si>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</si>
  <si>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</si>
  <si>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</si>
  <si>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</si>
  <si>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</si>
  <si>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</si>
  <si>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</si>
  <si>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</si>
  <si>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</si>
  <si>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</si>
  <si>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</si>
  <si>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</si>
  <si>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</si>
  <si>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</si>
  <si>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</si>
  <si>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</si>
  <si>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</si>
  <si>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</si>
  <si>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</si>
  <si>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</si>
  <si>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</si>
  <si>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</si>
  <si>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</si>
  <si>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</si>
  <si>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</si>
  <si>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</si>
  <si>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</si>
  <si>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</si>
  <si>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</si>
  <si>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</si>
  <si>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</si>
  <si>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</si>
  <si>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</si>
  <si>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</si>
  <si>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</si>
  <si>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</si>
  <si>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</si>
  <si>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</si>
  <si>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</si>
  <si>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</si>
  <si>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</si>
  <si>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</si>
  <si>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</si>
  <si>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</si>
  <si>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</si>
  <si>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</si>
  <si>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</si>
  <si>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</si>
  <si>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</si>
  <si>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</si>
  <si>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</si>
  <si>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</si>
  <si>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</si>
  <si>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</si>
  <si>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</si>
  <si>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</si>
  <si>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</si>
  <si>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</si>
  <si>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</si>
  <si>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</si>
  <si>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</si>
  <si>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</si>
  <si>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</si>
  <si>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</si>
  <si>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</si>
  <si>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</si>
  <si>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</si>
  <si>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</si>
  <si>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Netzgesellschaft Frankfurt (Oder) mbH</t>
  </si>
  <si>
    <t>9870096300008</t>
  </si>
  <si>
    <t>D-15230</t>
  </si>
  <si>
    <t>Frankfurt (Oder)</t>
  </si>
  <si>
    <t>SW Frankfurt(Oder)</t>
  </si>
  <si>
    <t>DE_HEF34</t>
  </si>
  <si>
    <t>DE_HMF34</t>
  </si>
  <si>
    <t>DE_GMK34</t>
  </si>
  <si>
    <t>DE_GPD34</t>
  </si>
  <si>
    <t>DE_GHA34</t>
  </si>
  <si>
    <t>DE_GBH34</t>
  </si>
  <si>
    <t>DE_GGA34</t>
  </si>
  <si>
    <t>DE_GBA34</t>
  </si>
  <si>
    <t>DE_GBD34</t>
  </si>
  <si>
    <t>DE_GWA34</t>
  </si>
  <si>
    <t>DE_GGB34</t>
  </si>
  <si>
    <t>DE_GMF34</t>
  </si>
  <si>
    <t>Karl-Marx-Straße 195</t>
  </si>
  <si>
    <t>GASPOOLNH7009631</t>
  </si>
  <si>
    <t>Andrea Reinicke</t>
  </si>
  <si>
    <t>0335/5533719</t>
  </si>
  <si>
    <t>andrea.reinicke@netze-ffo.de</t>
  </si>
  <si>
    <t>Temperaturzeitraum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</si>
</sst>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ax.mustermann@muster.de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653</v>
      </c>
    </row>
    <row r="12" spans="2:7" s="8" customFormat="1">
      <c r="B12" s="8" t="s">
        <v>496</v>
      </c>
    </row>
    <row r="13" spans="2:7" s="8" customFormat="1">
      <c r="B13" s="8" t="s">
        <v>654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7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customSheetViews>
    <customSheetView guid="{C8C0B331-37F5-442C-9240-182995DFA287}" scale="80" showGridLines="0" fitToPage="1" hiddenRows="1" hiddenColumns="1">
      <selection activeCell="C29" sqref="C29"/>
      <pageMargins left="0.7" right="0.7" top="0.78740157499999996" bottom="0.78740157499999996" header="0.3" footer="0.3"/>
      <pageSetup paperSize="9" scale="95" orientation="landscape" r:id="rId1"/>
    </customSheetView>
  </customSheetViews>
  <pageMargins left="0.7" right="0.7" top="0.78740157499999996" bottom="0.78740157499999996" header="0.3" footer="0.3"/>
  <pageSetup paperSize="9"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topLeftCell="A6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43859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43952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342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483</v>
      </c>
      <c r="D11" s="331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343" t="s">
        <v>673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 t="s">
        <v>658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344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675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677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676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484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458</v>
      </c>
      <c r="D27" s="42" t="s">
        <v>395</v>
      </c>
      <c r="E27" s="39"/>
      <c r="F27" s="11"/>
    </row>
    <row r="28" spans="1:15">
      <c r="B28" s="15"/>
      <c r="C28" s="65" t="s">
        <v>498</v>
      </c>
      <c r="D28" s="48" t="str">
        <f>IF(D27&lt;&gt;C28,VLOOKUP(D27,$C$29:$D$48,2,FALSE),C28)</f>
        <v>Frankfurt (Oder)</v>
      </c>
      <c r="E28" s="38"/>
      <c r="F28" s="11"/>
      <c r="G28" s="2"/>
    </row>
    <row r="29" spans="1:15">
      <c r="B29" s="15"/>
      <c r="C29" s="22" t="s">
        <v>395</v>
      </c>
      <c r="D29" s="45" t="s">
        <v>659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ustomSheetViews>
    <customSheetView guid="{C8C0B331-37F5-442C-9240-182995DFA287}" scale="80" showGridLines="0" fitToPage="1" hiddenRows="1" hiddenColumns="1" topLeftCell="A13">
      <selection activeCell="E31" sqref="E31"/>
      <pageMargins left="0.7" right="0.7" top="0.78740157499999996" bottom="0.78740157499999996" header="0.3" footer="0.3"/>
      <pageSetup paperSize="9" scale="71" orientation="portrait" r:id="rId1"/>
    </customSheetView>
  </customSheetViews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2" display="max.mustermann@muster.de"/>
  </hyperlinks>
  <pageMargins left="0.7" right="0.7" top="0.78740157499999996" bottom="0.78740157499999996" header="0.3" footer="0.3"/>
  <pageSetup paperSize="9" scale="71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1" zoomScale="80" zoomScaleNormal="80" workbookViewId="0">
      <selection activeCell="D8" sqref="D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Netzgesellschaft Frankfurt (Oder) 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Frankfurt (Oder)</v>
      </c>
      <c r="E6" s="15"/>
      <c r="H6" s="67"/>
      <c r="I6" s="67"/>
      <c r="J6" s="67"/>
      <c r="K6" s="67"/>
    </row>
    <row r="7" spans="2:15" ht="15" customHeight="1">
      <c r="B7" s="22"/>
      <c r="C7" s="60" t="s">
        <v>485</v>
      </c>
      <c r="D7" s="328" t="str">
        <f>Netzbetreiber!$D$11</f>
        <v>9870096300008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43952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1" t="s">
        <v>611</v>
      </c>
      <c r="I13" s="271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429</v>
      </c>
      <c r="D15" s="42"/>
      <c r="E15" s="15"/>
      <c r="H15" s="67"/>
      <c r="I15" s="67"/>
      <c r="J15" s="67"/>
      <c r="K15" s="67"/>
    </row>
    <row r="16" spans="2:15" ht="15" customHeight="1">
      <c r="B16" s="23"/>
      <c r="C16" s="5" t="s">
        <v>428</v>
      </c>
      <c r="D16" s="42" t="s">
        <v>674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570</v>
      </c>
      <c r="I19" s="270" t="s">
        <v>486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487</v>
      </c>
      <c r="I20" s="270" t="s">
        <v>488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7" t="s">
        <v>604</v>
      </c>
      <c r="I22" s="267" t="s">
        <v>605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7" t="s">
        <v>607</v>
      </c>
      <c r="I23" s="8" t="s">
        <v>603</v>
      </c>
      <c r="J23" s="8"/>
      <c r="K23" s="8"/>
      <c r="L23" s="268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7" t="s">
        <v>606</v>
      </c>
      <c r="I24" s="267" t="s">
        <v>613</v>
      </c>
      <c r="J24" s="8"/>
      <c r="K24" s="8"/>
      <c r="L24" s="270" t="s">
        <v>614</v>
      </c>
      <c r="M24" s="270" t="s">
        <v>616</v>
      </c>
      <c r="N24" s="270" t="s">
        <v>615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617</v>
      </c>
      <c r="D27" s="42" t="s">
        <v>618</v>
      </c>
      <c r="E27" s="15"/>
      <c r="H27" s="297" t="s">
        <v>618</v>
      </c>
      <c r="I27" s="269" t="s">
        <v>619</v>
      </c>
      <c r="J27" s="269" t="s">
        <v>620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/>
      <c r="E28" s="15"/>
      <c r="H28" s="270" t="s">
        <v>621</v>
      </c>
      <c r="I28" s="270" t="s">
        <v>622</v>
      </c>
      <c r="J28" s="270" t="s">
        <v>623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624</v>
      </c>
      <c r="I29" s="270" t="s">
        <v>625</v>
      </c>
      <c r="J29" s="270" t="s">
        <v>626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491</v>
      </c>
      <c r="C31" s="6" t="s">
        <v>572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627</v>
      </c>
      <c r="I32" s="270" t="s">
        <v>628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629</v>
      </c>
      <c r="I33" s="267" t="s">
        <v>624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544</v>
      </c>
      <c r="C35" s="24" t="s">
        <v>493</v>
      </c>
      <c r="D35" s="42">
        <v>14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502</v>
      </c>
      <c r="I37" s="267"/>
      <c r="J37" s="267"/>
      <c r="K37" s="267"/>
      <c r="L37" s="267"/>
      <c r="M37" s="268"/>
    </row>
    <row r="38" spans="2:39" customFormat="1" ht="15" customHeight="1">
      <c r="C38" s="8" t="s">
        <v>489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490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659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ustomSheetViews>
    <customSheetView guid="{C8C0B331-37F5-442C-9240-182995DFA287}" scale="80" showGridLines="0" fitToPage="1" hiddenColumns="1" topLeftCell="A31">
      <selection activeCell="D35" sqref="D35"/>
      <pageMargins left="0.7" right="0.7" top="0.78740157499999996" bottom="0.78740157499999996" header="0.3" footer="0.3"/>
      <pageSetup paperSize="9" scale="71" orientation="portrait" r:id="rId1"/>
    </customSheetView>
  </customSheetViews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71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C34" sqref="C34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Netzbetreiber!D9</f>
        <v>Netzgesellschaft Frankfurt (Oder) mbH</v>
      </c>
      <c r="F4" s="330"/>
      <c r="G4" s="330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Netzbetreiber!D28</f>
        <v>Frankfurt (Oder)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Netzbetreiber!D11</f>
        <v>9870096300008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43952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 t="str">
        <f>INDEX('SLP-Verfahren'!D48:D62,'SLP-Temp-Gebiet #01'!F10)</f>
        <v>Frankfurt (Oder)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51" t="s">
        <v>579</v>
      </c>
      <c r="D13" s="351"/>
      <c r="E13" s="351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52" t="s">
        <v>447</v>
      </c>
      <c r="D14" s="352"/>
      <c r="E14" s="89" t="s">
        <v>448</v>
      </c>
      <c r="F14" s="262" t="s">
        <v>77</v>
      </c>
      <c r="G14" s="263" t="s">
        <v>567</v>
      </c>
      <c r="H14" s="51">
        <v>-1.5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52" t="s">
        <v>387</v>
      </c>
      <c r="D15" s="352"/>
      <c r="E15" s="89" t="s">
        <v>448</v>
      </c>
      <c r="F15" s="262" t="s">
        <v>491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347" t="s">
        <v>499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491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509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511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1</v>
      </c>
      <c r="E22" s="350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345" t="s">
        <v>499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499</v>
      </c>
      <c r="T23" s="288" t="str">
        <f>O15</f>
        <v>MeteoGroup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345" t="s">
        <v>660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510</v>
      </c>
      <c r="D25" s="186"/>
      <c r="E25" s="346">
        <v>93990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500</v>
      </c>
      <c r="F26" s="155" t="s">
        <v>500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500</v>
      </c>
      <c r="S26" s="67" t="s">
        <v>501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349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678</v>
      </c>
      <c r="D33" s="152" t="s">
        <v>360</v>
      </c>
      <c r="E33" s="34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2" t="s">
        <v>449</v>
      </c>
      <c r="E34" s="345" t="s">
        <v>508</v>
      </c>
      <c r="F34" s="155" t="s">
        <v>507</v>
      </c>
      <c r="G34" s="155" t="s">
        <v>507</v>
      </c>
      <c r="H34" s="155" t="s">
        <v>507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507</v>
      </c>
      <c r="S34" s="67" t="s">
        <v>508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34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533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509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511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SW Frankfurt(Oder)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510</v>
      </c>
      <c r="D59" s="186"/>
      <c r="E59" s="159">
        <f>E25</f>
        <v>93990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678</v>
      </c>
      <c r="D67" s="152" t="s">
        <v>360</v>
      </c>
      <c r="E67" s="155" t="s">
        <v>3</v>
      </c>
      <c r="F67" s="155" t="s">
        <v>359</v>
      </c>
      <c r="G67" s="155" t="s">
        <v>350</v>
      </c>
      <c r="H67" s="155" t="s">
        <v>351</v>
      </c>
      <c r="I67" s="155">
        <f t="shared" ref="I67:N67" si="14">I33</f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450</v>
      </c>
      <c r="D68" s="152" t="s">
        <v>449</v>
      </c>
      <c r="E68" s="158" t="str">
        <f>E34</f>
        <v>Kalendertag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442</v>
      </c>
      <c r="D70" s="118" t="s">
        <v>533</v>
      </c>
      <c r="E70" s="162" t="s">
        <v>452</v>
      </c>
      <c r="F70" s="162" t="s">
        <v>452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53" t="s">
        <v>575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customSheetViews>
    <customSheetView guid="{C8C0B331-37F5-442C-9240-182995DFA287}" scale="70" showGridLines="0" fitToPage="1" hiddenRows="1" hiddenColumns="1" topLeftCell="A52">
      <selection activeCell="J16" sqref="J16"/>
      <pageMargins left="0.25" right="0.25" top="0.75" bottom="0.75" header="0.3" footer="0.3"/>
      <pageSetup paperSize="9" scale="41" orientation="landscape" r:id="rId1"/>
    </customSheetView>
  </customSheetViews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1" orientation="landscape" r:id="rId2"/>
  <ignoredErrors>
    <ignoredError sqref="E66:N66 E36:N36 E26:N26 E56:N60 F22 I22:N22 F52 G24:N24 G70:N70 E32:N33 E69:N69 F25:N25 F34:N34 E68:N68 I67:N67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Netzbetreiber!$D$9</f>
        <v>Netzgesellschaft Frankfurt (Oder) mbH</v>
      </c>
      <c r="F4" s="129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Netzbetreiber!$D$28</f>
        <v>Frankfurt (Oder)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Netzbetreiber!$D$11</f>
        <v>9870096300008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43952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51" t="s">
        <v>579</v>
      </c>
      <c r="D13" s="351"/>
      <c r="E13" s="351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52" t="s">
        <v>447</v>
      </c>
      <c r="D14" s="352"/>
      <c r="E14" s="89" t="s">
        <v>448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52" t="s">
        <v>387</v>
      </c>
      <c r="D15" s="352"/>
      <c r="E15" s="89" t="s">
        <v>448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491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509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511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499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510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500</v>
      </c>
      <c r="F26" s="155" t="s">
        <v>500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500</v>
      </c>
      <c r="S26" s="67" t="s">
        <v>501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2" t="s">
        <v>449</v>
      </c>
      <c r="E34" s="155" t="s">
        <v>507</v>
      </c>
      <c r="F34" s="155" t="s">
        <v>507</v>
      </c>
      <c r="G34" s="155" t="s">
        <v>507</v>
      </c>
      <c r="H34" s="155" t="s">
        <v>507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507</v>
      </c>
      <c r="S34" s="67" t="s">
        <v>508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533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509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511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510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442</v>
      </c>
      <c r="D70" s="118" t="s">
        <v>533</v>
      </c>
      <c r="E70" s="162" t="s">
        <v>452</v>
      </c>
      <c r="F70" s="162" t="s">
        <v>452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53" t="s">
        <v>575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customSheetViews>
    <customSheetView guid="{C8C0B331-37F5-442C-9240-182995DFA287}" scale="70" showGridLines="0" fitToPage="1" hiddenRows="1" hiddenColumns="1" state="hidden">
      <selection activeCell="J15" sqref="J15"/>
      <pageMargins left="0.25" right="0.25" top="0.75" bottom="0.75" header="0.3" footer="0.3"/>
      <pageSetup paperSize="9" scale="43" orientation="landscape" r:id="rId1"/>
    </customSheetView>
  </customSheetViews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2"/>
  <ignoredErrors>
    <ignoredError sqref="F52 F62 E56:N60 E66:N70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4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Netzgesellschaft Frankfurt (Oder) mbH</v>
      </c>
      <c r="E5" s="129"/>
      <c r="J5" s="88" t="s">
        <v>495</v>
      </c>
      <c r="K5" s="130" t="s">
        <v>497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Frankfurt (Oder)</v>
      </c>
      <c r="E6" s="129"/>
      <c r="F6" s="129"/>
      <c r="K6" s="130" t="s">
        <v>504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485</v>
      </c>
      <c r="D7" s="54" t="str">
        <f>Netzbetreiber!$D$11</f>
        <v>9870096300008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43952</v>
      </c>
      <c r="E8" s="129"/>
      <c r="F8" s="129"/>
      <c r="H8" s="127" t="s">
        <v>493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492</v>
      </c>
      <c r="D10" s="133" t="s">
        <v>147</v>
      </c>
      <c r="E10" s="272" t="s">
        <v>506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4" t="s">
        <v>643</v>
      </c>
    </row>
    <row r="11" spans="2:26" ht="15.75" thickBot="1">
      <c r="B11" s="138" t="s">
        <v>494</v>
      </c>
      <c r="C11" s="139" t="s">
        <v>505</v>
      </c>
      <c r="D11" s="293" t="s">
        <v>247</v>
      </c>
      <c r="E11" s="163" t="s">
        <v>4</v>
      </c>
      <c r="F11" s="295" t="str">
        <f>VLOOKUP($E11,'BDEW-Standard'!$B$3:$M$158,F$9,0)</f>
        <v>HK3</v>
      </c>
      <c r="H11" s="166">
        <f>ROUND(VLOOKUP($E11,'BDEW-Standard'!$B$3:$M$158,H$9,0),7)</f>
        <v>0.40409319999999999</v>
      </c>
      <c r="I11" s="166">
        <f>ROUND(VLOOKUP($E11,'BDEW-Standard'!$B$3:$M$158,I$9,0),7)</f>
        <v>-24.439296800000001</v>
      </c>
      <c r="J11" s="166">
        <f>ROUND(VLOOKUP($E11,'BDEW-Standard'!$B$3:$M$158,J$9,0),7)</f>
        <v>6.5718174999999999</v>
      </c>
      <c r="K11" s="166">
        <f>ROUND(VLOOKUP($E11,'BDEW-Standard'!$B$3:$M$158,K$9,0),7)</f>
        <v>0.71077100000000004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1.0561214000512988</v>
      </c>
      <c r="R11" s="167">
        <f>ROUND(VLOOKUP(MID($E11,4,3),'Wochentag F(WT)'!$B$7:$J$22,R$9,0),4)</f>
        <v>1</v>
      </c>
      <c r="S11" s="167">
        <f>ROUND(VLOOKUP(MID($E11,4,3),'Wochentag F(WT)'!$B$7:$J$22,S$9,0),4)</f>
        <v>1</v>
      </c>
      <c r="T11" s="167">
        <f>ROUND(VLOOKUP(MID($E11,4,3),'Wochentag F(WT)'!$B$7:$J$22,T$9,0),4)</f>
        <v>1</v>
      </c>
      <c r="U11" s="167">
        <f>ROUND(VLOOKUP(MID($E11,4,3),'Wochentag F(WT)'!$B$7:$J$22,U$9,0),4)</f>
        <v>1</v>
      </c>
      <c r="V11" s="167">
        <f>ROUND(VLOOKUP(MID($E11,4,3),'Wochentag F(WT)'!$B$7:$J$22,V$9,0),4)</f>
        <v>1</v>
      </c>
      <c r="W11" s="167">
        <f>ROUND(VLOOKUP(MID($E11,4,3),'Wochentag F(WT)'!$B$7:$J$22,W$9,0),4)</f>
        <v>1</v>
      </c>
      <c r="X11" s="168">
        <f>7-SUM(R11:W11)</f>
        <v>1</v>
      </c>
      <c r="Y11" s="291">
        <v>365.12299999999999</v>
      </c>
    </row>
    <row r="12" spans="2:26">
      <c r="B12" s="140">
        <v>1</v>
      </c>
      <c r="C12" s="141" t="str">
        <f t="shared" ref="C12:C41" si="0">$D$6</f>
        <v>Frankfurt (Oder)</v>
      </c>
      <c r="D12" s="62" t="s">
        <v>247</v>
      </c>
      <c r="E12" s="164" t="s">
        <v>4</v>
      </c>
      <c r="F12" s="296" t="str">
        <f>VLOOKUP($E12,'BDEW-Standard'!$B$3:$M$158,F$9,0)</f>
        <v>HK3</v>
      </c>
      <c r="H12" s="273">
        <f>ROUND(VLOOKUP($E12,'BDEW-Standard'!$B$3:$M$158,H$9,0),7)</f>
        <v>0.40409319999999999</v>
      </c>
      <c r="I12" s="273">
        <f>ROUND(VLOOKUP($E12,'BDEW-Standard'!$B$3:$M$158,I$9,0),7)</f>
        <v>-24.439296800000001</v>
      </c>
      <c r="J12" s="273">
        <f>ROUND(VLOOKUP($E12,'BDEW-Standard'!$B$3:$M$158,J$9,0),7)</f>
        <v>6.5718174999999999</v>
      </c>
      <c r="K12" s="273">
        <f>ROUND(VLOOKUP($E12,'BDEW-Standard'!$B$3:$M$158,K$9,0),7)</f>
        <v>0.71077100000000004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5" si="1">($H12/(1+($I12/($Q$9-$L12))^$J12)+$K12)+MAX($M12*$Q$9+$N12,$O12*$Q$9+$P12)</f>
        <v>1.0561214000512988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Frankfurt (Oder)</v>
      </c>
      <c r="D13" s="62" t="s">
        <v>247</v>
      </c>
      <c r="E13" s="348" t="s">
        <v>661</v>
      </c>
      <c r="F13" s="296" t="str">
        <f>VLOOKUP($E13,'BDEW-Standard'!$B$3:$M$158,F$9,0)</f>
        <v>1D4</v>
      </c>
      <c r="H13" s="273">
        <f>ROUND(VLOOKUP($E13,'BDEW-Standard'!$B$3:$M$158,H$9,0),7)</f>
        <v>1.3819663</v>
      </c>
      <c r="I13" s="273">
        <f>ROUND(VLOOKUP($E13,'BDEW-Standard'!$B$3:$M$158,I$9,0),7)</f>
        <v>-37.412415500000002</v>
      </c>
      <c r="J13" s="273">
        <f>ROUND(VLOOKUP($E13,'BDEW-Standard'!$B$3:$M$158,J$9,0),7)</f>
        <v>6.1723179000000004</v>
      </c>
      <c r="K13" s="273">
        <f>ROUND(VLOOKUP($E13,'BDEW-Standard'!$B$3:$M$158,K$9,0),7)</f>
        <v>3.9628400000000001E-2</v>
      </c>
      <c r="L13" s="337">
        <f>ROUND(VLOOKUP($E13,'BDEW-Standard'!$B$3:$M$158,L$9,0),1)</f>
        <v>40</v>
      </c>
      <c r="M13" s="273">
        <f>ROUND(VLOOKUP($E13,'BDEW-Standard'!$B$3:$M$158,M$9,0),7)</f>
        <v>-6.7215899999999995E-2</v>
      </c>
      <c r="N13" s="273">
        <f>ROUND(VLOOKUP($E13,'BDEW-Standard'!$B$3:$M$158,N$9,0),7)</f>
        <v>1.1167138000000001</v>
      </c>
      <c r="O13" s="273">
        <f>ROUND(VLOOKUP($E13,'BDEW-Standard'!$B$3:$M$158,O$9,0),7)</f>
        <v>-1.9981999999999999E-3</v>
      </c>
      <c r="P13" s="273">
        <f>ROUND(VLOOKUP($E13,'BDEW-Standard'!$B$3:$M$158,P$9,0),7)</f>
        <v>0.13550699999999999</v>
      </c>
      <c r="Q13" s="338">
        <f t="shared" si="1"/>
        <v>0.99999978578617399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5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Frankfurt (Oder)</v>
      </c>
      <c r="D14" s="62" t="s">
        <v>247</v>
      </c>
      <c r="E14" s="348" t="s">
        <v>662</v>
      </c>
      <c r="F14" s="296" t="str">
        <f>VLOOKUP($E14,'BDEW-Standard'!$B$3:$M$158,F$9,0)</f>
        <v>2D4</v>
      </c>
      <c r="H14" s="273">
        <f>ROUND(VLOOKUP($E14,'BDEW-Standard'!$B$3:$M$158,H$9,0),7)</f>
        <v>1.0443538000000001</v>
      </c>
      <c r="I14" s="273">
        <f>ROUND(VLOOKUP($E14,'BDEW-Standard'!$B$3:$M$158,I$9,0),7)</f>
        <v>-35.033375399999997</v>
      </c>
      <c r="J14" s="273">
        <f>ROUND(VLOOKUP($E14,'BDEW-Standard'!$B$3:$M$158,J$9,0),7)</f>
        <v>6.2240634000000004</v>
      </c>
      <c r="K14" s="273">
        <f>ROUND(VLOOKUP($E14,'BDEW-Standard'!$B$3:$M$158,K$9,0),7)</f>
        <v>5.0291700000000002E-2</v>
      </c>
      <c r="L14" s="337">
        <f>ROUND(VLOOKUP($E14,'BDEW-Standard'!$B$3:$M$158,L$9,0),1)</f>
        <v>40</v>
      </c>
      <c r="M14" s="273">
        <f>ROUND(VLOOKUP($E14,'BDEW-Standard'!$B$3:$M$158,M$9,0),7)</f>
        <v>-5.3582999999999999E-2</v>
      </c>
      <c r="N14" s="273">
        <f>ROUND(VLOOKUP($E14,'BDEW-Standard'!$B$3:$M$158,N$9,0),7)</f>
        <v>0.99959010000000004</v>
      </c>
      <c r="O14" s="273">
        <f>ROUND(VLOOKUP($E14,'BDEW-Standard'!$B$3:$M$158,O$9,0),7)</f>
        <v>-2.1757999999999999E-3</v>
      </c>
      <c r="P14" s="273">
        <f>ROUND(VLOOKUP($E14,'BDEW-Standard'!$B$3:$M$158,P$9,0),7)</f>
        <v>0.1633299</v>
      </c>
      <c r="Q14" s="338">
        <f t="shared" si="1"/>
        <v>1.0000001838008261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Frankfurt (Oder)</v>
      </c>
      <c r="D15" s="62" t="s">
        <v>247</v>
      </c>
      <c r="E15" s="348" t="s">
        <v>663</v>
      </c>
      <c r="F15" s="296" t="str">
        <f>VLOOKUP($E15,'BDEW-Standard'!$B$3:$M$158,F$9,0)</f>
        <v>KM4</v>
      </c>
      <c r="H15" s="273">
        <f>ROUND(VLOOKUP($E15,'BDEW-Standard'!$B$3:$M$158,H$9,0),7)</f>
        <v>1.3284913</v>
      </c>
      <c r="I15" s="273">
        <f>ROUND(VLOOKUP($E15,'BDEW-Standard'!$B$3:$M$158,I$9,0),7)</f>
        <v>-35.871506199999999</v>
      </c>
      <c r="J15" s="273">
        <f>ROUND(VLOOKUP($E15,'BDEW-Standard'!$B$3:$M$158,J$9,0),7)</f>
        <v>7.5186828999999999</v>
      </c>
      <c r="K15" s="273">
        <f>ROUND(VLOOKUP($E15,'BDEW-Standard'!$B$3:$M$158,K$9,0),7)</f>
        <v>1.7554E-2</v>
      </c>
      <c r="L15" s="337">
        <f>ROUND(VLOOKUP($E15,'BDEW-Standard'!$B$3:$M$158,L$9,0),1)</f>
        <v>40</v>
      </c>
      <c r="M15" s="273">
        <f>ROUND(VLOOKUP($E15,'BDEW-Standard'!$B$3:$M$158,M$9,0),7)</f>
        <v>-7.5898300000000002E-2</v>
      </c>
      <c r="N15" s="273">
        <f>ROUND(VLOOKUP($E15,'BDEW-Standard'!$B$3:$M$158,N$9,0),7)</f>
        <v>1.1942554999999999</v>
      </c>
      <c r="O15" s="273">
        <f>ROUND(VLOOKUP($E15,'BDEW-Standard'!$B$3:$M$158,O$9,0),7)</f>
        <v>-8.9800000000000004E-4</v>
      </c>
      <c r="P15" s="273">
        <f>ROUND(VLOOKUP($E15,'BDEW-Standard'!$B$3:$M$158,P$9,0),7)</f>
        <v>6.0333699999999997E-2</v>
      </c>
      <c r="Q15" s="338">
        <f t="shared" si="1"/>
        <v>0.99999979406904638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Frankfurt (Oder)</v>
      </c>
      <c r="D16" s="62" t="s">
        <v>247</v>
      </c>
      <c r="E16" s="348" t="s">
        <v>664</v>
      </c>
      <c r="F16" s="296" t="str">
        <f>VLOOKUP($E16,'BDEW-Standard'!$B$3:$M$158,F$9,0)</f>
        <v>DP4</v>
      </c>
      <c r="H16" s="273">
        <f>ROUND(VLOOKUP($E16,'BDEW-Standard'!$B$3:$M$158,H$9,0),7)</f>
        <v>1.8834609</v>
      </c>
      <c r="I16" s="273">
        <f>ROUND(VLOOKUP($E16,'BDEW-Standard'!$B$3:$M$158,I$9,0),7)</f>
        <v>-37</v>
      </c>
      <c r="J16" s="273">
        <f>ROUND(VLOOKUP($E16,'BDEW-Standard'!$B$3:$M$158,J$9,0),7)</f>
        <v>10.2405021</v>
      </c>
      <c r="K16" s="273">
        <f>ROUND(VLOOKUP($E16,'BDEW-Standard'!$B$3:$M$158,K$9,0),7)</f>
        <v>2.7546999999999999E-2</v>
      </c>
      <c r="L16" s="337">
        <f>ROUND(VLOOKUP($E16,'BDEW-Standard'!$B$3:$M$158,L$9,0),1)</f>
        <v>40</v>
      </c>
      <c r="M16" s="273">
        <f>ROUND(VLOOKUP($E16,'BDEW-Standard'!$B$3:$M$158,M$9,0),7)</f>
        <v>-0.12531</v>
      </c>
      <c r="N16" s="273">
        <f>ROUND(VLOOKUP($E16,'BDEW-Standard'!$B$3:$M$158,N$9,0),7)</f>
        <v>1.6275999000000001</v>
      </c>
      <c r="O16" s="273">
        <f>ROUND(VLOOKUP($E16,'BDEW-Standard'!$B$3:$M$158,O$9,0),7)</f>
        <v>-1.105E-4</v>
      </c>
      <c r="P16" s="273">
        <f>ROUND(VLOOKUP($E16,'BDEW-Standard'!$B$3:$M$158,P$9,0),7)</f>
        <v>6.3511899999999996E-2</v>
      </c>
      <c r="Q16" s="338">
        <f t="shared" si="1"/>
        <v>0.99999976624159248</v>
      </c>
      <c r="R16" s="274">
        <f>ROUND(VLOOKUP(MID($E16,4,3),'Wochentag F(WT)'!$B$7:$J$22,R$9,0),4)</f>
        <v>1.0214000000000001</v>
      </c>
      <c r="S16" s="274">
        <f>ROUND(VLOOKUP(MID($E16,4,3),'Wochentag F(WT)'!$B$7:$J$22,S$9,0),4)</f>
        <v>1.0866</v>
      </c>
      <c r="T16" s="274">
        <f>ROUND(VLOOKUP(MID($E16,4,3),'Wochentag F(WT)'!$B$7:$J$22,T$9,0),4)</f>
        <v>1.0720000000000001</v>
      </c>
      <c r="U16" s="274">
        <f>ROUND(VLOOKUP(MID($E16,4,3),'Wochentag F(WT)'!$B$7:$J$22,U$9,0),4)</f>
        <v>1.0557000000000001</v>
      </c>
      <c r="V16" s="274">
        <f>ROUND(VLOOKUP(MID($E16,4,3),'Wochentag F(WT)'!$B$7:$J$22,V$9,0),4)</f>
        <v>1.0117</v>
      </c>
      <c r="W16" s="274">
        <f>ROUND(VLOOKUP(MID($E16,4,3),'Wochentag F(WT)'!$B$7:$J$22,W$9,0),4)</f>
        <v>0.90010000000000001</v>
      </c>
      <c r="X16" s="275">
        <f t="shared" si="2"/>
        <v>0.85249999999999915</v>
      </c>
      <c r="Y16" s="292"/>
      <c r="Z16" s="210"/>
    </row>
    <row r="17" spans="2:26" s="142" customFormat="1">
      <c r="B17" s="143">
        <v>6</v>
      </c>
      <c r="C17" s="144" t="str">
        <f t="shared" si="0"/>
        <v>Frankfurt (Oder)</v>
      </c>
      <c r="D17" s="62" t="s">
        <v>247</v>
      </c>
      <c r="E17" s="348" t="s">
        <v>665</v>
      </c>
      <c r="F17" s="296" t="str">
        <f>VLOOKUP($E17,'BDEW-Standard'!$B$3:$M$158,F$9,0)</f>
        <v>AH4</v>
      </c>
      <c r="H17" s="273">
        <f>ROUND(VLOOKUP($E17,'BDEW-Standard'!$B$3:$M$158,H$9,0),7)</f>
        <v>1.8398455</v>
      </c>
      <c r="I17" s="273">
        <f>ROUND(VLOOKUP($E17,'BDEW-Standard'!$B$3:$M$158,I$9,0),7)</f>
        <v>-37.828203700000003</v>
      </c>
      <c r="J17" s="273">
        <f>ROUND(VLOOKUP($E17,'BDEW-Standard'!$B$3:$M$158,J$9,0),7)</f>
        <v>8.1593368999999996</v>
      </c>
      <c r="K17" s="273">
        <f>ROUND(VLOOKUP($E17,'BDEW-Standard'!$B$3:$M$158,K$9,0),7)</f>
        <v>2.5971000000000001E-2</v>
      </c>
      <c r="L17" s="337">
        <f>ROUND(VLOOKUP($E17,'BDEW-Standard'!$B$3:$M$158,L$9,0),1)</f>
        <v>40</v>
      </c>
      <c r="M17" s="273">
        <f>ROUND(VLOOKUP($E17,'BDEW-Standard'!$B$3:$M$158,M$9,0),7)</f>
        <v>-0.1069262</v>
      </c>
      <c r="N17" s="273">
        <f>ROUND(VLOOKUP($E17,'BDEW-Standard'!$B$3:$M$158,N$9,0),7)</f>
        <v>1.4552240000000001</v>
      </c>
      <c r="O17" s="273">
        <f>ROUND(VLOOKUP($E17,'BDEW-Standard'!$B$3:$M$158,O$9,0),7)</f>
        <v>-4.9200000000000003E-4</v>
      </c>
      <c r="P17" s="273">
        <f>ROUND(VLOOKUP($E17,'BDEW-Standard'!$B$3:$M$158,P$9,0),7)</f>
        <v>6.9185099999999999E-2</v>
      </c>
      <c r="Q17" s="338">
        <f t="shared" si="1"/>
        <v>0.99999974325043151</v>
      </c>
      <c r="R17" s="274">
        <f>ROUND(VLOOKUP(MID($E17,4,3),'Wochentag F(WT)'!$B$7:$J$22,R$9,0),4)</f>
        <v>1.0358000000000001</v>
      </c>
      <c r="S17" s="274">
        <f>ROUND(VLOOKUP(MID($E17,4,3),'Wochentag F(WT)'!$B$7:$J$22,S$9,0),4)</f>
        <v>1.0232000000000001</v>
      </c>
      <c r="T17" s="274">
        <f>ROUND(VLOOKUP(MID($E17,4,3),'Wochentag F(WT)'!$B$7:$J$22,T$9,0),4)</f>
        <v>1.0251999999999999</v>
      </c>
      <c r="U17" s="274">
        <f>ROUND(VLOOKUP(MID($E17,4,3),'Wochentag F(WT)'!$B$7:$J$22,U$9,0),4)</f>
        <v>1.0295000000000001</v>
      </c>
      <c r="V17" s="274">
        <f>ROUND(VLOOKUP(MID($E17,4,3),'Wochentag F(WT)'!$B$7:$J$22,V$9,0),4)</f>
        <v>1.0253000000000001</v>
      </c>
      <c r="W17" s="274">
        <f>ROUND(VLOOKUP(MID($E17,4,3),'Wochentag F(WT)'!$B$7:$J$22,W$9,0),4)</f>
        <v>0.96750000000000003</v>
      </c>
      <c r="X17" s="275">
        <f t="shared" si="2"/>
        <v>0.89350000000000041</v>
      </c>
      <c r="Y17" s="292"/>
      <c r="Z17" s="210"/>
    </row>
    <row r="18" spans="2:26" s="142" customFormat="1">
      <c r="B18" s="143">
        <v>7</v>
      </c>
      <c r="C18" s="144" t="str">
        <f t="shared" si="0"/>
        <v>Frankfurt (Oder)</v>
      </c>
      <c r="D18" s="62" t="s">
        <v>247</v>
      </c>
      <c r="E18" s="348" t="s">
        <v>669</v>
      </c>
      <c r="F18" s="296" t="str">
        <f>VLOOKUP($E18,'BDEW-Standard'!$B$3:$M$158,F$9,0)</f>
        <v>DB4</v>
      </c>
      <c r="H18" s="273">
        <f>ROUND(VLOOKUP($E18,'BDEW-Standard'!$B$3:$M$158,H$9,0),7)</f>
        <v>1.5175791999999999</v>
      </c>
      <c r="I18" s="273">
        <f>ROUND(VLOOKUP($E18,'BDEW-Standard'!$B$3:$M$158,I$9,0),7)</f>
        <v>-37.5</v>
      </c>
      <c r="J18" s="273">
        <f>ROUND(VLOOKUP($E18,'BDEW-Standard'!$B$3:$M$158,J$9,0),7)</f>
        <v>6.8</v>
      </c>
      <c r="K18" s="273">
        <f>ROUND(VLOOKUP($E18,'BDEW-Standard'!$B$3:$M$158,K$9,0),7)</f>
        <v>2.9580100000000002E-2</v>
      </c>
      <c r="L18" s="337">
        <f>ROUND(VLOOKUP($E18,'BDEW-Standard'!$B$3:$M$158,L$9,0),1)</f>
        <v>40</v>
      </c>
      <c r="M18" s="273">
        <f>ROUND(VLOOKUP($E18,'BDEW-Standard'!$B$3:$M$158,M$9,0),7)</f>
        <v>-7.8855900000000007E-2</v>
      </c>
      <c r="N18" s="273">
        <f>ROUND(VLOOKUP($E18,'BDEW-Standard'!$B$3:$M$158,N$9,0),7)</f>
        <v>1.2161249999999999</v>
      </c>
      <c r="O18" s="273">
        <f>ROUND(VLOOKUP($E18,'BDEW-Standard'!$B$3:$M$158,O$9,0),7)</f>
        <v>-1.3133999999999999E-3</v>
      </c>
      <c r="P18" s="273">
        <f>ROUND(VLOOKUP($E18,'BDEW-Standard'!$B$3:$M$158,P$9,0),7)</f>
        <v>9.6872100000000003E-2</v>
      </c>
      <c r="Q18" s="338">
        <f t="shared" si="1"/>
        <v>1.0000002163173649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Frankfurt (Oder)</v>
      </c>
      <c r="D19" s="62" t="s">
        <v>247</v>
      </c>
      <c r="E19" s="348" t="s">
        <v>512</v>
      </c>
      <c r="F19" s="296" t="str">
        <f>VLOOKUP($E19,'BDEW-Standard'!$B$3:$M$158,F$9,0)</f>
        <v>OK4</v>
      </c>
      <c r="H19" s="273">
        <f>ROUND(VLOOKUP($E19,'BDEW-Standard'!$B$3:$M$158,H$9,0),7)</f>
        <v>1.4256683999999999</v>
      </c>
      <c r="I19" s="273">
        <f>ROUND(VLOOKUP($E19,'BDEW-Standard'!$B$3:$M$158,I$9,0),7)</f>
        <v>-36.659050399999998</v>
      </c>
      <c r="J19" s="273">
        <f>ROUND(VLOOKUP($E19,'BDEW-Standard'!$B$3:$M$158,J$9,0),7)</f>
        <v>7.6083226000000002</v>
      </c>
      <c r="K19" s="273">
        <f>ROUND(VLOOKUP($E19,'BDEW-Standard'!$B$3:$M$158,K$9,0),7)</f>
        <v>3.7111600000000002E-2</v>
      </c>
      <c r="L19" s="337">
        <f>ROUND(VLOOKUP($E19,'BDEW-Standard'!$B$3:$M$158,L$9,0),1)</f>
        <v>40</v>
      </c>
      <c r="M19" s="273">
        <f>ROUND(VLOOKUP($E19,'BDEW-Standard'!$B$3:$M$158,M$9,0),7)</f>
        <v>-8.0935900000000005E-2</v>
      </c>
      <c r="N19" s="273">
        <f>ROUND(VLOOKUP($E19,'BDEW-Standard'!$B$3:$M$158,N$9,0),7)</f>
        <v>1.2364527000000001</v>
      </c>
      <c r="O19" s="273">
        <f>ROUND(VLOOKUP($E19,'BDEW-Standard'!$B$3:$M$158,O$9,0),7)</f>
        <v>-7.628E-4</v>
      </c>
      <c r="P19" s="273">
        <f>ROUND(VLOOKUP($E19,'BDEW-Standard'!$B$3:$M$158,P$9,0),7)</f>
        <v>0.1002979</v>
      </c>
      <c r="Q19" s="338">
        <f t="shared" si="1"/>
        <v>0.99999996033498917</v>
      </c>
      <c r="R19" s="274">
        <f>ROUND(VLOOKUP(MID($E19,4,3),'Wochentag F(WT)'!$B$7:$J$22,R$9,0),4)</f>
        <v>1.0354000000000001</v>
      </c>
      <c r="S19" s="274">
        <f>ROUND(VLOOKUP(MID($E19,4,3),'Wochentag F(WT)'!$B$7:$J$22,S$9,0),4)</f>
        <v>1.0523</v>
      </c>
      <c r="T19" s="274">
        <f>ROUND(VLOOKUP(MID($E19,4,3),'Wochentag F(WT)'!$B$7:$J$22,T$9,0),4)</f>
        <v>1.0448999999999999</v>
      </c>
      <c r="U19" s="274">
        <f>ROUND(VLOOKUP(MID($E19,4,3),'Wochentag F(WT)'!$B$7:$J$22,U$9,0),4)</f>
        <v>1.0494000000000001</v>
      </c>
      <c r="V19" s="274">
        <f>ROUND(VLOOKUP(MID($E19,4,3),'Wochentag F(WT)'!$B$7:$J$22,V$9,0),4)</f>
        <v>0.98850000000000005</v>
      </c>
      <c r="W19" s="274">
        <f>ROUND(VLOOKUP(MID($E19,4,3),'Wochentag F(WT)'!$B$7:$J$22,W$9,0),4)</f>
        <v>0.88600000000000001</v>
      </c>
      <c r="X19" s="275">
        <f t="shared" si="2"/>
        <v>0.94349999999999934</v>
      </c>
      <c r="Y19" s="292"/>
      <c r="Z19" s="210"/>
    </row>
    <row r="20" spans="2:26" s="142" customFormat="1">
      <c r="B20" s="143">
        <v>9</v>
      </c>
      <c r="C20" s="144" t="str">
        <f t="shared" si="0"/>
        <v>Frankfurt (Oder)</v>
      </c>
      <c r="D20" s="62" t="s">
        <v>247</v>
      </c>
      <c r="E20" s="348" t="s">
        <v>666</v>
      </c>
      <c r="F20" s="296" t="str">
        <f>VLOOKUP($E20,'BDEW-Standard'!$B$3:$M$158,F$9,0)</f>
        <v>HB4</v>
      </c>
      <c r="H20" s="273">
        <f>ROUND(VLOOKUP($E20,'BDEW-Standard'!$B$3:$M$158,H$9,0),7)</f>
        <v>0.98725850000000004</v>
      </c>
      <c r="I20" s="273">
        <f>ROUND(VLOOKUP($E20,'BDEW-Standard'!$B$3:$M$158,I$9,0),7)</f>
        <v>-35.253212400000002</v>
      </c>
      <c r="J20" s="273">
        <f>ROUND(VLOOKUP($E20,'BDEW-Standard'!$B$3:$M$158,J$9,0),7)</f>
        <v>6.0587001000000003</v>
      </c>
      <c r="K20" s="273">
        <f>ROUND(VLOOKUP($E20,'BDEW-Standard'!$B$3:$M$158,K$9,0),7)</f>
        <v>7.9351199999999997E-2</v>
      </c>
      <c r="L20" s="337">
        <f>ROUND(VLOOKUP($E20,'BDEW-Standard'!$B$3:$M$158,L$9,0),1)</f>
        <v>40</v>
      </c>
      <c r="M20" s="273">
        <f>ROUND(VLOOKUP($E20,'BDEW-Standard'!$B$3:$M$158,M$9,0),7)</f>
        <v>-4.9501299999999998E-2</v>
      </c>
      <c r="N20" s="273">
        <f>ROUND(VLOOKUP($E20,'BDEW-Standard'!$B$3:$M$158,N$9,0),7)</f>
        <v>0.96379990000000004</v>
      </c>
      <c r="O20" s="273">
        <f>ROUND(VLOOKUP($E20,'BDEW-Standard'!$B$3:$M$158,O$9,0),7)</f>
        <v>-2.2304E-3</v>
      </c>
      <c r="P20" s="273">
        <f>ROUND(VLOOKUP($E20,'BDEW-Standard'!$B$3:$M$158,P$9,0),7)</f>
        <v>0.22883980000000001</v>
      </c>
      <c r="Q20" s="338">
        <f t="shared" si="1"/>
        <v>1.000000249892145</v>
      </c>
      <c r="R20" s="274">
        <f>ROUND(VLOOKUP(MID($E20,4,3),'Wochentag F(WT)'!$B$7:$J$22,R$9,0),4)</f>
        <v>0.97670000000000001</v>
      </c>
      <c r="S20" s="274">
        <f>ROUND(VLOOKUP(MID($E20,4,3),'Wochentag F(WT)'!$B$7:$J$22,S$9,0),4)</f>
        <v>1.0388999999999999</v>
      </c>
      <c r="T20" s="274">
        <f>ROUND(VLOOKUP(MID($E20,4,3),'Wochentag F(WT)'!$B$7:$J$22,T$9,0),4)</f>
        <v>1.0027999999999999</v>
      </c>
      <c r="U20" s="274">
        <f>ROUND(VLOOKUP(MID($E20,4,3),'Wochentag F(WT)'!$B$7:$J$22,U$9,0),4)</f>
        <v>1.0162</v>
      </c>
      <c r="V20" s="274">
        <f>ROUND(VLOOKUP(MID($E20,4,3),'Wochentag F(WT)'!$B$7:$J$22,V$9,0),4)</f>
        <v>1.0024</v>
      </c>
      <c r="W20" s="274">
        <f>ROUND(VLOOKUP(MID($E20,4,3),'Wochentag F(WT)'!$B$7:$J$22,W$9,0),4)</f>
        <v>1.0043</v>
      </c>
      <c r="X20" s="275">
        <f t="shared" si="2"/>
        <v>0.95870000000000122</v>
      </c>
      <c r="Y20" s="292"/>
      <c r="Z20" s="210"/>
    </row>
    <row r="21" spans="2:26" s="142" customFormat="1">
      <c r="B21" s="143">
        <v>10</v>
      </c>
      <c r="C21" s="144" t="str">
        <f t="shared" si="0"/>
        <v>Frankfurt (Oder)</v>
      </c>
      <c r="D21" s="62" t="s">
        <v>247</v>
      </c>
      <c r="E21" s="348" t="s">
        <v>667</v>
      </c>
      <c r="F21" s="296" t="str">
        <f>VLOOKUP($E21,'BDEW-Standard'!$B$3:$M$158,F$9,0)</f>
        <v>AG4</v>
      </c>
      <c r="H21" s="273">
        <f>ROUND(VLOOKUP($E21,'BDEW-Standard'!$B$3:$M$158,H$9,0),7)</f>
        <v>1.1848320000000001</v>
      </c>
      <c r="I21" s="273">
        <f>ROUND(VLOOKUP($E21,'BDEW-Standard'!$B$3:$M$158,I$9,0),7)</f>
        <v>-36</v>
      </c>
      <c r="J21" s="273">
        <f>ROUND(VLOOKUP($E21,'BDEW-Standard'!$B$3:$M$158,J$9,0),7)</f>
        <v>7.7368518000000002</v>
      </c>
      <c r="K21" s="273">
        <f>ROUND(VLOOKUP($E21,'BDEW-Standard'!$B$3:$M$158,K$9,0),7)</f>
        <v>7.9310699999999998E-2</v>
      </c>
      <c r="L21" s="337">
        <f>ROUND(VLOOKUP($E21,'BDEW-Standard'!$B$3:$M$158,L$9,0),1)</f>
        <v>40</v>
      </c>
      <c r="M21" s="273">
        <f>ROUND(VLOOKUP($E21,'BDEW-Standard'!$B$3:$M$158,M$9,0),7)</f>
        <v>-6.8738300000000002E-2</v>
      </c>
      <c r="N21" s="273">
        <f>ROUND(VLOOKUP($E21,'BDEW-Standard'!$B$3:$M$158,N$9,0),7)</f>
        <v>1.130857</v>
      </c>
      <c r="O21" s="273">
        <f>ROUND(VLOOKUP($E21,'BDEW-Standard'!$B$3:$M$158,O$9,0),7)</f>
        <v>-6.5870000000000002E-4</v>
      </c>
      <c r="P21" s="273">
        <f>ROUND(VLOOKUP($E21,'BDEW-Standard'!$B$3:$M$158,P$9,0),7)</f>
        <v>0.19103010000000001</v>
      </c>
      <c r="Q21" s="338">
        <f t="shared" si="1"/>
        <v>1.0000000851295017</v>
      </c>
      <c r="R21" s="274">
        <f>ROUND(VLOOKUP(MID($E21,4,3),'Wochentag F(WT)'!$B$7:$J$22,R$9,0),4)</f>
        <v>0.93220000000000003</v>
      </c>
      <c r="S21" s="274">
        <f>ROUND(VLOOKUP(MID($E21,4,3),'Wochentag F(WT)'!$B$7:$J$22,S$9,0),4)</f>
        <v>0.98939999999999995</v>
      </c>
      <c r="T21" s="274">
        <f>ROUND(VLOOKUP(MID($E21,4,3),'Wochentag F(WT)'!$B$7:$J$22,T$9,0),4)</f>
        <v>1.0033000000000001</v>
      </c>
      <c r="U21" s="274">
        <f>ROUND(VLOOKUP(MID($E21,4,3),'Wochentag F(WT)'!$B$7:$J$22,U$9,0),4)</f>
        <v>1.0108999999999999</v>
      </c>
      <c r="V21" s="274">
        <f>ROUND(VLOOKUP(MID($E21,4,3),'Wochentag F(WT)'!$B$7:$J$22,V$9,0),4)</f>
        <v>1.018</v>
      </c>
      <c r="W21" s="274">
        <f>ROUND(VLOOKUP(MID($E21,4,3),'Wochentag F(WT)'!$B$7:$J$22,W$9,0),4)</f>
        <v>1.0356000000000001</v>
      </c>
      <c r="X21" s="275">
        <f t="shared" si="2"/>
        <v>1.0106000000000002</v>
      </c>
      <c r="Y21" s="292"/>
      <c r="Z21" s="210"/>
    </row>
    <row r="22" spans="2:26" s="142" customFormat="1">
      <c r="B22" s="143">
        <v>11</v>
      </c>
      <c r="C22" s="144" t="str">
        <f t="shared" si="0"/>
        <v>Frankfurt (Oder)</v>
      </c>
      <c r="D22" s="62" t="s">
        <v>247</v>
      </c>
      <c r="E22" s="348" t="s">
        <v>668</v>
      </c>
      <c r="F22" s="296" t="str">
        <f>VLOOKUP($E22,'BDEW-Standard'!$B$3:$M$158,F$9,0)</f>
        <v>AB4</v>
      </c>
      <c r="H22" s="273">
        <f>ROUND(VLOOKUP($E22,'BDEW-Standard'!$B$3:$M$158,H$9,0),7)</f>
        <v>0.35376400000000002</v>
      </c>
      <c r="I22" s="273">
        <f>ROUND(VLOOKUP($E22,'BDEW-Standard'!$B$3:$M$158,I$9,0),7)</f>
        <v>-33.35</v>
      </c>
      <c r="J22" s="273">
        <f>ROUND(VLOOKUP($E22,'BDEW-Standard'!$B$3:$M$158,J$9,0),7)</f>
        <v>5.7212303000000002</v>
      </c>
      <c r="K22" s="273">
        <f>ROUND(VLOOKUP($E22,'BDEW-Standard'!$B$3:$M$158,K$9,0),7)</f>
        <v>0.3033305</v>
      </c>
      <c r="L22" s="337">
        <f>ROUND(VLOOKUP($E22,'BDEW-Standard'!$B$3:$M$158,L$9,0),1)</f>
        <v>40</v>
      </c>
      <c r="M22" s="273">
        <f>ROUND(VLOOKUP($E22,'BDEW-Standard'!$B$3:$M$158,M$9,0),7)</f>
        <v>-1.77463E-2</v>
      </c>
      <c r="N22" s="273">
        <f>ROUND(VLOOKUP($E22,'BDEW-Standard'!$B$3:$M$158,N$9,0),7)</f>
        <v>0.68256989999999995</v>
      </c>
      <c r="O22" s="273">
        <f>ROUND(VLOOKUP($E22,'BDEW-Standard'!$B$3:$M$158,O$9,0),7)</f>
        <v>-1.3912E-3</v>
      </c>
      <c r="P22" s="273">
        <f>ROUND(VLOOKUP($E22,'BDEW-Standard'!$B$3:$M$158,P$9,0),7)</f>
        <v>0.54346240000000001</v>
      </c>
      <c r="Q22" s="338">
        <f t="shared" si="1"/>
        <v>1.0000003335127634</v>
      </c>
      <c r="R22" s="274">
        <f>ROUND(VLOOKUP(MID($E22,4,3),'Wochentag F(WT)'!$B$7:$J$22,R$9,0),4)</f>
        <v>1.0848</v>
      </c>
      <c r="S22" s="274">
        <f>ROUND(VLOOKUP(MID($E22,4,3),'Wochentag F(WT)'!$B$7:$J$22,S$9,0),4)</f>
        <v>1.1211</v>
      </c>
      <c r="T22" s="274">
        <f>ROUND(VLOOKUP(MID($E22,4,3),'Wochentag F(WT)'!$B$7:$J$22,T$9,0),4)</f>
        <v>1.0769</v>
      </c>
      <c r="U22" s="274">
        <f>ROUND(VLOOKUP(MID($E22,4,3),'Wochentag F(WT)'!$B$7:$J$22,U$9,0),4)</f>
        <v>1.1353</v>
      </c>
      <c r="V22" s="274">
        <f>ROUND(VLOOKUP(MID($E22,4,3),'Wochentag F(WT)'!$B$7:$J$22,V$9,0),4)</f>
        <v>1.1402000000000001</v>
      </c>
      <c r="W22" s="274">
        <f>ROUND(VLOOKUP(MID($E22,4,3),'Wochentag F(WT)'!$B$7:$J$22,W$9,0),4)</f>
        <v>0.48520000000000002</v>
      </c>
      <c r="X22" s="275">
        <f t="shared" si="2"/>
        <v>0.95650000000000013</v>
      </c>
      <c r="Y22" s="292"/>
      <c r="Z22" s="210"/>
    </row>
    <row r="23" spans="2:26" s="142" customFormat="1">
      <c r="B23" s="143">
        <v>12</v>
      </c>
      <c r="C23" s="144" t="str">
        <f t="shared" si="0"/>
        <v>Frankfurt (Oder)</v>
      </c>
      <c r="D23" s="62" t="s">
        <v>247</v>
      </c>
      <c r="E23" s="164" t="s">
        <v>670</v>
      </c>
      <c r="F23" s="296" t="str">
        <f>VLOOKUP($E23,'BDEW-Standard'!$B$3:$M$158,F$9,0)</f>
        <v>AW4</v>
      </c>
      <c r="H23" s="273">
        <f>ROUND(VLOOKUP($E23,'BDEW-Standard'!$B$3:$M$158,H$9,0),7)</f>
        <v>0.39253389999999999</v>
      </c>
      <c r="I23" s="273">
        <f>ROUND(VLOOKUP($E23,'BDEW-Standard'!$B$3:$M$158,I$9,0),7)</f>
        <v>-35.299999999999997</v>
      </c>
      <c r="J23" s="273">
        <f>ROUND(VLOOKUP($E23,'BDEW-Standard'!$B$3:$M$158,J$9,0),7)</f>
        <v>4.8662747</v>
      </c>
      <c r="K23" s="273">
        <f>ROUND(VLOOKUP($E23,'BDEW-Standard'!$B$3:$M$158,K$9,0),7)</f>
        <v>0.3045099</v>
      </c>
      <c r="L23" s="337">
        <f>ROUND(VLOOKUP($E23,'BDEW-Standard'!$B$3:$M$158,L$9,0),1)</f>
        <v>40</v>
      </c>
      <c r="M23" s="273">
        <f>ROUND(VLOOKUP($E23,'BDEW-Standard'!$B$3:$M$158,M$9,0),7)</f>
        <v>-1.67993E-2</v>
      </c>
      <c r="N23" s="273">
        <f>ROUND(VLOOKUP($E23,'BDEW-Standard'!$B$3:$M$158,N$9,0),7)</f>
        <v>0.67108889999999999</v>
      </c>
      <c r="O23" s="273">
        <f>ROUND(VLOOKUP($E23,'BDEW-Standard'!$B$3:$M$158,O$9,0),7)</f>
        <v>-2.0301E-3</v>
      </c>
      <c r="P23" s="273">
        <f>ROUND(VLOOKUP($E23,'BDEW-Standard'!$B$3:$M$158,P$9,0),7)</f>
        <v>0.56146229999999997</v>
      </c>
      <c r="Q23" s="338">
        <f t="shared" si="1"/>
        <v>0.99999985965518789</v>
      </c>
      <c r="R23" s="274">
        <f>ROUND(VLOOKUP(MID($E23,4,3),'Wochentag F(WT)'!$B$7:$J$22,R$9,0),4)</f>
        <v>1.2457</v>
      </c>
      <c r="S23" s="274">
        <f>ROUND(VLOOKUP(MID($E23,4,3),'Wochentag F(WT)'!$B$7:$J$22,S$9,0),4)</f>
        <v>1.2615000000000001</v>
      </c>
      <c r="T23" s="274">
        <f>ROUND(VLOOKUP(MID($E23,4,3),'Wochentag F(WT)'!$B$7:$J$22,T$9,0),4)</f>
        <v>1.2706999999999999</v>
      </c>
      <c r="U23" s="274">
        <f>ROUND(VLOOKUP(MID($E23,4,3),'Wochentag F(WT)'!$B$7:$J$22,U$9,0),4)</f>
        <v>1.2430000000000001</v>
      </c>
      <c r="V23" s="274">
        <f>ROUND(VLOOKUP(MID($E23,4,3),'Wochentag F(WT)'!$B$7:$J$22,V$9,0),4)</f>
        <v>1.1275999999999999</v>
      </c>
      <c r="W23" s="274">
        <f>ROUND(VLOOKUP(MID($E23,4,3),'Wochentag F(WT)'!$B$7:$J$22,W$9,0),4)</f>
        <v>0.38769999999999999</v>
      </c>
      <c r="X23" s="275">
        <f t="shared" si="2"/>
        <v>0.46379999999999999</v>
      </c>
      <c r="Y23" s="292"/>
      <c r="Z23" s="210"/>
    </row>
    <row r="24" spans="2:26" s="142" customFormat="1">
      <c r="B24" s="143">
        <v>13</v>
      </c>
      <c r="C24" s="144" t="str">
        <f t="shared" si="0"/>
        <v>Frankfurt (Oder)</v>
      </c>
      <c r="D24" s="62" t="s">
        <v>247</v>
      </c>
      <c r="E24" s="164" t="s">
        <v>671</v>
      </c>
      <c r="F24" s="296" t="str">
        <f>VLOOKUP($E24,'BDEW-Standard'!$B$3:$M$158,F$9,0)</f>
        <v>BG4</v>
      </c>
      <c r="H24" s="273">
        <f>ROUND(VLOOKUP($E24,'BDEW-Standard'!$B$3:$M$158,H$9,0),7)</f>
        <v>1.6266811999999999</v>
      </c>
      <c r="I24" s="273">
        <f>ROUND(VLOOKUP($E24,'BDEW-Standard'!$B$3:$M$158,I$9,0),7)</f>
        <v>-37.882536799999997</v>
      </c>
      <c r="J24" s="273">
        <f>ROUND(VLOOKUP($E24,'BDEW-Standard'!$B$3:$M$158,J$9,0),7)</f>
        <v>6.9836070000000001</v>
      </c>
      <c r="K24" s="273">
        <f>ROUND(VLOOKUP($E24,'BDEW-Standard'!$B$3:$M$158,K$9,0),7)</f>
        <v>2.97136E-2</v>
      </c>
      <c r="L24" s="337">
        <f>ROUND(VLOOKUP($E24,'BDEW-Standard'!$B$3:$M$158,L$9,0),1)</f>
        <v>40</v>
      </c>
      <c r="M24" s="273">
        <f>ROUND(VLOOKUP($E24,'BDEW-Standard'!$B$3:$M$158,M$9,0),7)</f>
        <v>-8.5433300000000004E-2</v>
      </c>
      <c r="N24" s="273">
        <f>ROUND(VLOOKUP($E24,'BDEW-Standard'!$B$3:$M$158,N$9,0),7)</f>
        <v>1.2709629</v>
      </c>
      <c r="O24" s="273">
        <f>ROUND(VLOOKUP($E24,'BDEW-Standard'!$B$3:$M$158,O$9,0),7)</f>
        <v>-1.1318999999999999E-3</v>
      </c>
      <c r="P24" s="273">
        <f>ROUND(VLOOKUP($E24,'BDEW-Standard'!$B$3:$M$158,P$9,0),7)</f>
        <v>9.2812400000000003E-2</v>
      </c>
      <c r="Q24" s="338">
        <f t="shared" si="1"/>
        <v>0.99999990532820671</v>
      </c>
      <c r="R24" s="274">
        <f>ROUND(VLOOKUP(MID($E24,4,3),'Wochentag F(WT)'!$B$7:$J$22,R$9,0),4)</f>
        <v>0.98970000000000002</v>
      </c>
      <c r="S24" s="274">
        <f>ROUND(VLOOKUP(MID($E24,4,3),'Wochentag F(WT)'!$B$7:$J$22,S$9,0),4)</f>
        <v>0.9627</v>
      </c>
      <c r="T24" s="274">
        <f>ROUND(VLOOKUP(MID($E24,4,3),'Wochentag F(WT)'!$B$7:$J$22,T$9,0),4)</f>
        <v>1.0507</v>
      </c>
      <c r="U24" s="274">
        <f>ROUND(VLOOKUP(MID($E24,4,3),'Wochentag F(WT)'!$B$7:$J$22,U$9,0),4)</f>
        <v>1.0551999999999999</v>
      </c>
      <c r="V24" s="274">
        <f>ROUND(VLOOKUP(MID($E24,4,3),'Wochentag F(WT)'!$B$7:$J$22,V$9,0),4)</f>
        <v>1.0297000000000001</v>
      </c>
      <c r="W24" s="274">
        <f>ROUND(VLOOKUP(MID($E24,4,3),'Wochentag F(WT)'!$B$7:$J$22,W$9,0),4)</f>
        <v>0.97670000000000001</v>
      </c>
      <c r="X24" s="275">
        <f t="shared" si="2"/>
        <v>0.9352999999999998</v>
      </c>
      <c r="Y24" s="292"/>
      <c r="Z24" s="210"/>
    </row>
    <row r="25" spans="2:26" s="142" customFormat="1">
      <c r="B25" s="143">
        <v>14</v>
      </c>
      <c r="C25" s="144" t="str">
        <f t="shared" si="0"/>
        <v>Frankfurt (Oder)</v>
      </c>
      <c r="D25" s="62" t="s">
        <v>247</v>
      </c>
      <c r="E25" s="164" t="s">
        <v>672</v>
      </c>
      <c r="F25" s="296" t="str">
        <f>VLOOKUP($E25,'BDEW-Standard'!$B$3:$M$158,F$9,0)</f>
        <v>FM4</v>
      </c>
      <c r="H25" s="273">
        <f>ROUND(VLOOKUP($E25,'BDEW-Standard'!$B$3:$M$158,H$9,0),7)</f>
        <v>1.0443538000000001</v>
      </c>
      <c r="I25" s="273">
        <f>ROUND(VLOOKUP($E25,'BDEW-Standard'!$B$3:$M$158,I$9,0),7)</f>
        <v>-35.033375399999997</v>
      </c>
      <c r="J25" s="273">
        <f>ROUND(VLOOKUP($E25,'BDEW-Standard'!$B$3:$M$158,J$9,0),7)</f>
        <v>6.2240634000000004</v>
      </c>
      <c r="K25" s="273">
        <f>ROUND(VLOOKUP($E25,'BDEW-Standard'!$B$3:$M$158,K$9,0),7)</f>
        <v>5.0291700000000002E-2</v>
      </c>
      <c r="L25" s="337">
        <f>ROUND(VLOOKUP($E25,'BDEW-Standard'!$B$3:$M$158,L$9,0),1)</f>
        <v>40</v>
      </c>
      <c r="M25" s="273">
        <f>ROUND(VLOOKUP($E25,'BDEW-Standard'!$B$3:$M$158,M$9,0),7)</f>
        <v>-5.3582999999999999E-2</v>
      </c>
      <c r="N25" s="273">
        <f>ROUND(VLOOKUP($E25,'BDEW-Standard'!$B$3:$M$158,N$9,0),7)</f>
        <v>0.99959010000000004</v>
      </c>
      <c r="O25" s="273">
        <f>ROUND(VLOOKUP($E25,'BDEW-Standard'!$B$3:$M$158,O$9,0),7)</f>
        <v>-2.1757999999999999E-3</v>
      </c>
      <c r="P25" s="273">
        <f>ROUND(VLOOKUP($E25,'BDEW-Standard'!$B$3:$M$158,P$9,0),7)</f>
        <v>0.1633299</v>
      </c>
      <c r="Q25" s="338">
        <f t="shared" si="1"/>
        <v>1.0000001838008261</v>
      </c>
      <c r="R25" s="274">
        <f>ROUND(VLOOKUP(MID($E25,4,3),'Wochentag F(WT)'!$B$7:$J$22,R$9,0),4)</f>
        <v>1.0354000000000001</v>
      </c>
      <c r="S25" s="274">
        <f>ROUND(VLOOKUP(MID($E25,4,3),'Wochentag F(WT)'!$B$7:$J$22,S$9,0),4)</f>
        <v>1.0523</v>
      </c>
      <c r="T25" s="274">
        <f>ROUND(VLOOKUP(MID($E25,4,3),'Wochentag F(WT)'!$B$7:$J$22,T$9,0),4)</f>
        <v>1.0448999999999999</v>
      </c>
      <c r="U25" s="274">
        <f>ROUND(VLOOKUP(MID($E25,4,3),'Wochentag F(WT)'!$B$7:$J$22,U$9,0),4)</f>
        <v>1.0494000000000001</v>
      </c>
      <c r="V25" s="274">
        <f>ROUND(VLOOKUP(MID($E25,4,3),'Wochentag F(WT)'!$B$7:$J$22,V$9,0),4)</f>
        <v>0.98850000000000005</v>
      </c>
      <c r="W25" s="274">
        <f>ROUND(VLOOKUP(MID($E25,4,3),'Wochentag F(WT)'!$B$7:$J$22,W$9,0),4)</f>
        <v>0.88600000000000001</v>
      </c>
      <c r="X25" s="275">
        <f t="shared" si="2"/>
        <v>0.94349999999999934</v>
      </c>
      <c r="Y25" s="292"/>
      <c r="Z25" s="210"/>
    </row>
    <row r="26" spans="2:26" s="142" customFormat="1">
      <c r="B26" s="143">
        <v>15</v>
      </c>
      <c r="C26" s="144" t="str">
        <f t="shared" si="0"/>
        <v>Frankfurt (Oder)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Frankfurt (Oder)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Frankfurt (Oder)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Frankfurt (Oder)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Frankfurt (Oder)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Frankfurt (Oder)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Frankfurt (Oder)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Frankfurt (Oder)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Frankfurt (Oder)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Frankfurt (Oder)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Frankfurt (Oder)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Frankfurt (Oder)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Frankfurt (Oder)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Frankfurt (Oder)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Frankfurt (Oder)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Frankfurt (Oder)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ustomSheetViews>
    <customSheetView guid="{C8C0B331-37F5-442C-9240-182995DFA287}" scale="80" showGridLines="0" fitToPage="1" hiddenRows="1" hiddenColumns="1" topLeftCell="A4">
      <selection activeCell="C29" sqref="C29"/>
      <pageMargins left="0.25" right="0.25" top="0.75" bottom="0.75" header="0.3" footer="0.3"/>
      <pageSetup paperSize="9" scale="45" orientation="landscape" r:id="rId1"/>
    </customSheetView>
  </customSheetViews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5" orientation="landscape" r:id="rId2"/>
  <ignoredErrors>
    <ignoredError sqref="L11" formula="1"/>
    <ignoredError sqref="C13:C33 C34:C41 Q12:X25 F12:P25 G26" unlocked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opLeftCell="A2" zoomScale="80" zoomScaleNormal="80" workbookViewId="0">
      <selection activeCell="Y11" sqref="Y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Netzgesellschaft Frankfurt (Oder) 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443</v>
      </c>
      <c r="C5" s="64" t="str">
        <f>Netzbetreiber!$D$28</f>
        <v>Frankfurt (Oder)</v>
      </c>
      <c r="D5" s="37"/>
      <c r="E5" s="76"/>
      <c r="F5" s="76"/>
      <c r="G5" s="76"/>
      <c r="I5" s="76"/>
      <c r="J5" s="76"/>
      <c r="K5" s="76"/>
      <c r="L5" s="76"/>
      <c r="M5" s="88" t="s">
        <v>503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441</v>
      </c>
      <c r="C6" s="63" t="str">
        <f>Netzbetreiber!$D$11</f>
        <v>9870096300008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43952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4" t="s">
        <v>457</v>
      </c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465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9" t="s">
        <v>578</v>
      </c>
      <c r="C10" s="360"/>
      <c r="D10" s="94">
        <v>2</v>
      </c>
      <c r="E10" s="95" t="str">
        <f>IF(ISERROR(HLOOKUP(E$11,$M$9:$AD$33,$D10,0)),"",HLOOKUP(E$11,$M$9:$AD$33,$D10,0))</f>
        <v/>
      </c>
      <c r="F10" s="357" t="s">
        <v>397</v>
      </c>
      <c r="G10" s="357"/>
      <c r="H10" s="357"/>
      <c r="I10" s="357"/>
      <c r="J10" s="357"/>
      <c r="K10" s="357"/>
      <c r="L10" s="358"/>
      <c r="M10" s="96" t="s">
        <v>466</v>
      </c>
      <c r="N10" s="97" t="s">
        <v>467</v>
      </c>
      <c r="O10" s="98" t="s">
        <v>468</v>
      </c>
      <c r="P10" s="99" t="s">
        <v>469</v>
      </c>
      <c r="Q10" s="99" t="s">
        <v>470</v>
      </c>
      <c r="R10" s="99" t="s">
        <v>471</v>
      </c>
      <c r="S10" s="99" t="s">
        <v>472</v>
      </c>
      <c r="T10" s="99" t="s">
        <v>473</v>
      </c>
      <c r="U10" s="99" t="s">
        <v>474</v>
      </c>
      <c r="V10" s="99" t="s">
        <v>475</v>
      </c>
      <c r="W10" s="99" t="s">
        <v>476</v>
      </c>
      <c r="X10" s="99" t="s">
        <v>477</v>
      </c>
      <c r="Y10" s="99" t="s">
        <v>478</v>
      </c>
      <c r="Z10" s="99" t="s">
        <v>479</v>
      </c>
      <c r="AA10" s="99" t="s">
        <v>480</v>
      </c>
      <c r="AB10" s="99" t="s">
        <v>481</v>
      </c>
      <c r="AC10" s="100" t="s">
        <v>482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1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1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>
        <v>1</v>
      </c>
    </row>
    <row r="28" spans="2:30" ht="15">
      <c r="B28" s="115" t="s">
        <v>407</v>
      </c>
      <c r="C28" s="116"/>
      <c r="D28" s="111">
        <v>20</v>
      </c>
      <c r="E28" s="304">
        <f t="shared" si="0"/>
        <v>0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customSheetViews>
    <customSheetView guid="{C8C0B331-37F5-442C-9240-182995DFA287}" scale="80" showGridLines="0" fitToPage="1" hiddenRows="1" hiddenColumns="1">
      <selection activeCell="Y10" sqref="Y10"/>
      <pageMargins left="0.25" right="0.25" top="0.75" bottom="0.75" header="0.3" footer="0.3"/>
      <pageSetup paperSize="9" scale="62" orientation="landscape" r:id="rId1"/>
      <headerFooter alignWithMargins="0"/>
    </customSheetView>
  </customSheetViews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2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453</v>
      </c>
      <c r="F1" s="213" t="s">
        <v>540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647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customSheetViews>
    <customSheetView guid="{C8C0B331-37F5-442C-9240-182995DFA287}" scale="80" showGridLines="0" showAutoFilter="1" state="hidden" topLeftCell="A143">
      <selection activeCell="M158" sqref="A1:M158"/>
      <pageMargins left="0.7" right="0.7" top="0.78740157499999996" bottom="0.78740157499999996" header="0.3" footer="0.3"/>
      <pageSetup paperSize="9" orientation="portrait" r:id="rId1"/>
      <autoFilter ref="A2:M158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454</v>
      </c>
      <c r="B1" s="127"/>
      <c r="D1" s="213" t="s">
        <v>540</v>
      </c>
    </row>
    <row r="2" spans="1:16">
      <c r="A2" s="233"/>
      <c r="B2" s="232" t="s">
        <v>455</v>
      </c>
    </row>
    <row r="3" spans="1:16" ht="20.100000000000001" customHeight="1">
      <c r="A3" s="361" t="s">
        <v>248</v>
      </c>
      <c r="B3" s="234" t="s">
        <v>86</v>
      </c>
      <c r="C3" s="235"/>
      <c r="D3" s="363" t="s">
        <v>456</v>
      </c>
      <c r="E3" s="364"/>
      <c r="F3" s="364"/>
      <c r="G3" s="364"/>
      <c r="H3" s="364"/>
      <c r="I3" s="364"/>
      <c r="J3" s="365"/>
      <c r="K3" s="236"/>
      <c r="L3" s="236"/>
      <c r="M3" s="236"/>
      <c r="N3" s="236"/>
      <c r="O3" s="237"/>
      <c r="P3" s="236"/>
    </row>
    <row r="4" spans="1:16" ht="20.100000000000001" customHeight="1">
      <c r="A4" s="362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customSheetViews>
    <customSheetView guid="{C8C0B331-37F5-442C-9240-182995DFA287}" scale="80" showPageBreaks="1" showGridLines="0" fitToPage="1" printArea="1" state="hidden" view="pageBreakPreview">
      <selection sqref="A1:P22"/>
      <pageMargins left="0.78740157499999996" right="0.78740157499999996" top="0.984251969" bottom="0.984251969" header="0.4921259845" footer="0.4921259845"/>
      <pageSetup paperSize="9" scale="71" orientation="landscape" r:id="rId1"/>
      <headerFooter alignWithMargins="0"/>
    </customSheetView>
  </customSheetViews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Bölike Ulrike</cp:lastModifiedBy>
  <cp:lastPrinted>2017-08-11T11:27:10Z</cp:lastPrinted>
  <dcterms:created xsi:type="dcterms:W3CDTF">2015-01-15T05:25:41Z</dcterms:created>
  <dcterms:modified xsi:type="dcterms:W3CDTF">2020-02-26T08:32:43Z</dcterms:modified>
</cp:coreProperties>
</file>